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0" windowWidth="14805" windowHeight="7965"/>
  </bookViews>
  <sheets>
    <sheet name="相続税の総額シミュレーション" sheetId="4" r:id="rId1"/>
    <sheet name="入力例" sheetId="12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B72" i="12" l="1"/>
  <c r="B71" i="12"/>
  <c r="B70" i="12"/>
  <c r="E27" i="12"/>
  <c r="B64" i="4"/>
  <c r="B66" i="4"/>
  <c r="B65" i="4"/>
  <c r="C72" i="12" l="1"/>
  <c r="E11" i="12" s="1"/>
  <c r="E29" i="12" s="1"/>
  <c r="E30" i="12" s="1"/>
  <c r="C66" i="4"/>
  <c r="E5" i="4" s="1"/>
  <c r="K62" i="12" l="1"/>
  <c r="E61" i="12"/>
  <c r="E60" i="12"/>
  <c r="E59" i="12"/>
  <c r="E58" i="12"/>
  <c r="E57" i="12"/>
  <c r="K56" i="12"/>
  <c r="E55" i="12"/>
  <c r="I62" i="12"/>
  <c r="I61" i="12"/>
  <c r="I60" i="12"/>
  <c r="I59" i="12"/>
  <c r="C58" i="12"/>
  <c r="C57" i="12"/>
  <c r="C56" i="12"/>
  <c r="C55" i="12"/>
  <c r="O62" i="12"/>
  <c r="H62" i="12"/>
  <c r="O61" i="12"/>
  <c r="H61" i="12"/>
  <c r="O60" i="12"/>
  <c r="H60" i="12"/>
  <c r="O59" i="12"/>
  <c r="H59" i="12"/>
  <c r="O58" i="12"/>
  <c r="H58" i="12"/>
  <c r="O57" i="12"/>
  <c r="H57" i="12"/>
  <c r="O56" i="12"/>
  <c r="H56" i="12"/>
  <c r="O55" i="12"/>
  <c r="H55" i="12"/>
  <c r="L62" i="12"/>
  <c r="F62" i="12"/>
  <c r="L61" i="12"/>
  <c r="F61" i="12"/>
  <c r="L60" i="12"/>
  <c r="F60" i="12"/>
  <c r="L59" i="12"/>
  <c r="F59" i="12"/>
  <c r="L58" i="12"/>
  <c r="F58" i="12"/>
  <c r="L57" i="12"/>
  <c r="F57" i="12"/>
  <c r="L56" i="12"/>
  <c r="F56" i="12"/>
  <c r="L55" i="12"/>
  <c r="F55" i="12"/>
  <c r="E62" i="12"/>
  <c r="K61" i="12"/>
  <c r="K60" i="12"/>
  <c r="K59" i="12"/>
  <c r="K58" i="12"/>
  <c r="K57" i="12"/>
  <c r="E56" i="12"/>
  <c r="K55" i="12"/>
  <c r="C62" i="12"/>
  <c r="C61" i="12"/>
  <c r="C60" i="12"/>
  <c r="C59" i="12"/>
  <c r="I58" i="12"/>
  <c r="I57" i="12"/>
  <c r="I56" i="12"/>
  <c r="I55" i="12"/>
  <c r="L63" i="12" l="1"/>
  <c r="O63" i="12"/>
  <c r="I63" i="12"/>
  <c r="F63" i="12"/>
  <c r="C63" i="12"/>
  <c r="B65" i="12" l="1"/>
  <c r="C36" i="12" s="1"/>
  <c r="E21" i="4"/>
  <c r="E23" i="4"/>
  <c r="E24" i="4" l="1"/>
  <c r="O56" i="4" l="1"/>
  <c r="O55" i="4"/>
  <c r="O53" i="4"/>
  <c r="O49" i="4"/>
  <c r="O52" i="4"/>
  <c r="O51" i="4"/>
  <c r="O54" i="4"/>
  <c r="O50" i="4"/>
  <c r="K55" i="4"/>
  <c r="L55" i="4"/>
  <c r="L51" i="4"/>
  <c r="K54" i="4"/>
  <c r="K50" i="4"/>
  <c r="L54" i="4"/>
  <c r="L50" i="4"/>
  <c r="K53" i="4"/>
  <c r="L49" i="4"/>
  <c r="L53" i="4"/>
  <c r="K56" i="4"/>
  <c r="K52" i="4"/>
  <c r="K49" i="4"/>
  <c r="L56" i="4"/>
  <c r="L52" i="4"/>
  <c r="K51" i="4"/>
  <c r="I55" i="4"/>
  <c r="I51" i="4"/>
  <c r="H54" i="4"/>
  <c r="H50" i="4"/>
  <c r="I54" i="4"/>
  <c r="I50" i="4"/>
  <c r="H53" i="4"/>
  <c r="I49" i="4"/>
  <c r="I53" i="4"/>
  <c r="H56" i="4"/>
  <c r="H52" i="4"/>
  <c r="I56" i="4"/>
  <c r="I52" i="4"/>
  <c r="H55" i="4"/>
  <c r="H51" i="4"/>
  <c r="F56" i="4"/>
  <c r="F52" i="4"/>
  <c r="E56" i="4"/>
  <c r="E52" i="4"/>
  <c r="F55" i="4"/>
  <c r="F51" i="4"/>
  <c r="E55" i="4"/>
  <c r="E51" i="4"/>
  <c r="F54" i="4"/>
  <c r="F50" i="4"/>
  <c r="E54" i="4"/>
  <c r="E50" i="4"/>
  <c r="H49" i="4"/>
  <c r="F53" i="4"/>
  <c r="F49" i="4"/>
  <c r="E53" i="4"/>
  <c r="E49" i="4"/>
  <c r="C49" i="4"/>
  <c r="C54" i="4"/>
  <c r="C50" i="4"/>
  <c r="C53" i="4"/>
  <c r="C56" i="4"/>
  <c r="C52" i="4"/>
  <c r="C55" i="4"/>
  <c r="C51" i="4"/>
  <c r="L57" i="4" l="1"/>
  <c r="O57" i="4"/>
  <c r="I57" i="4"/>
  <c r="F57" i="4"/>
  <c r="C57" i="4"/>
  <c r="B59" i="4" l="1"/>
  <c r="C30" i="4" s="1"/>
</calcChain>
</file>

<file path=xl/sharedStrings.xml><?xml version="1.0" encoding="utf-8"?>
<sst xmlns="http://schemas.openxmlformats.org/spreadsheetml/2006/main" count="93" uniqueCount="44">
  <si>
    <t>課税遺産総額</t>
    <rPh sb="0" eb="2">
      <t>カゼイ</t>
    </rPh>
    <rPh sb="2" eb="4">
      <t>イサン</t>
    </rPh>
    <rPh sb="4" eb="6">
      <t>ソウガク</t>
    </rPh>
    <phoneticPr fontId="2"/>
  </si>
  <si>
    <t>財産の合計額</t>
    <rPh sb="0" eb="2">
      <t>ザイサン</t>
    </rPh>
    <rPh sb="3" eb="5">
      <t>ゴウケイ</t>
    </rPh>
    <rPh sb="5" eb="6">
      <t>ガク</t>
    </rPh>
    <phoneticPr fontId="2"/>
  </si>
  <si>
    <t>円</t>
    <rPh sb="0" eb="1">
      <t>エン</t>
    </rPh>
    <phoneticPr fontId="2"/>
  </si>
  <si>
    <t>法定相続人</t>
    <rPh sb="0" eb="2">
      <t>ホウテイ</t>
    </rPh>
    <rPh sb="2" eb="4">
      <t>ソウゾク</t>
    </rPh>
    <rPh sb="4" eb="5">
      <t>ニン</t>
    </rPh>
    <phoneticPr fontId="2"/>
  </si>
  <si>
    <t>配偶者がいる場合、「１」と入力してください。</t>
    <rPh sb="0" eb="3">
      <t>ハイグウシャ</t>
    </rPh>
    <rPh sb="6" eb="8">
      <t>バアイ</t>
    </rPh>
    <rPh sb="13" eb="15">
      <t>ニュウリョク</t>
    </rPh>
    <phoneticPr fontId="2"/>
  </si>
  <si>
    <t>・配偶者</t>
    <rPh sb="1" eb="4">
      <t>ハイグウシャ</t>
    </rPh>
    <phoneticPr fontId="2"/>
  </si>
  <si>
    <t>・配偶者以外の法定相続人</t>
    <rPh sb="1" eb="4">
      <t>ハイグウシャ</t>
    </rPh>
    <rPh sb="4" eb="6">
      <t>イガイ</t>
    </rPh>
    <rPh sb="7" eb="9">
      <t>ホウテイ</t>
    </rPh>
    <rPh sb="9" eb="11">
      <t>ソウゾク</t>
    </rPh>
    <rPh sb="11" eb="12">
      <t>ニン</t>
    </rPh>
    <phoneticPr fontId="2"/>
  </si>
  <si>
    <t>①子供の人数</t>
    <rPh sb="1" eb="3">
      <t>コドモ</t>
    </rPh>
    <rPh sb="4" eb="6">
      <t>ニンズウ</t>
    </rPh>
    <phoneticPr fontId="2"/>
  </si>
  <si>
    <t>③兄弟姉妹の人数（子供・父母がいない場合のみ入力）</t>
    <rPh sb="1" eb="3">
      <t>キョウダイ</t>
    </rPh>
    <rPh sb="3" eb="5">
      <t>シマイ</t>
    </rPh>
    <rPh sb="6" eb="8">
      <t>ニンズウ</t>
    </rPh>
    <rPh sb="9" eb="11">
      <t>コドモ</t>
    </rPh>
    <rPh sb="12" eb="14">
      <t>フボ</t>
    </rPh>
    <rPh sb="18" eb="20">
      <t>バアイ</t>
    </rPh>
    <rPh sb="22" eb="24">
      <t>ニュウリョク</t>
    </rPh>
    <phoneticPr fontId="2"/>
  </si>
  <si>
    <t>②父母の人数（子供がいない場合のみ入力）</t>
    <rPh sb="1" eb="3">
      <t>フボ</t>
    </rPh>
    <rPh sb="4" eb="6">
      <t>ニンズウ</t>
    </rPh>
    <rPh sb="7" eb="9">
      <t>コドモ</t>
    </rPh>
    <rPh sb="13" eb="15">
      <t>バアイ</t>
    </rPh>
    <rPh sb="17" eb="19">
      <t>ニュウリョク</t>
    </rPh>
    <phoneticPr fontId="2"/>
  </si>
  <si>
    <t>人</t>
    <rPh sb="0" eb="1">
      <t>ニン</t>
    </rPh>
    <phoneticPr fontId="2"/>
  </si>
  <si>
    <t>計算結果</t>
    <rPh sb="0" eb="2">
      <t>ケイサン</t>
    </rPh>
    <rPh sb="2" eb="4">
      <t>ケッカ</t>
    </rPh>
    <phoneticPr fontId="2"/>
  </si>
  <si>
    <t>1000万円以下</t>
    <rPh sb="4" eb="6">
      <t>マンエン</t>
    </rPh>
    <rPh sb="6" eb="8">
      <t>イカ</t>
    </rPh>
    <phoneticPr fontId="2"/>
  </si>
  <si>
    <t>3000万円以下</t>
    <rPh sb="4" eb="6">
      <t>マンエン</t>
    </rPh>
    <rPh sb="6" eb="8">
      <t>イカ</t>
    </rPh>
    <phoneticPr fontId="2"/>
  </si>
  <si>
    <t>5000万円以下</t>
    <rPh sb="4" eb="6">
      <t>マンエン</t>
    </rPh>
    <rPh sb="6" eb="8">
      <t>イカ</t>
    </rPh>
    <phoneticPr fontId="2"/>
  </si>
  <si>
    <t>1億円以下</t>
    <rPh sb="1" eb="3">
      <t>オクエン</t>
    </rPh>
    <rPh sb="3" eb="5">
      <t>イカ</t>
    </rPh>
    <phoneticPr fontId="2"/>
  </si>
  <si>
    <t>2億円以下</t>
    <rPh sb="1" eb="3">
      <t>オクエン</t>
    </rPh>
    <rPh sb="3" eb="5">
      <t>イカ</t>
    </rPh>
    <phoneticPr fontId="2"/>
  </si>
  <si>
    <t>3億円以下</t>
    <rPh sb="1" eb="3">
      <t>オクエン</t>
    </rPh>
    <rPh sb="3" eb="5">
      <t>イカ</t>
    </rPh>
    <phoneticPr fontId="2"/>
  </si>
  <si>
    <t>6億円以下</t>
    <rPh sb="1" eb="3">
      <t>オクエン</t>
    </rPh>
    <rPh sb="3" eb="5">
      <t>イカ</t>
    </rPh>
    <phoneticPr fontId="2"/>
  </si>
  <si>
    <t>6億円超</t>
    <rPh sb="1" eb="3">
      <t>オクエン</t>
    </rPh>
    <rPh sb="3" eb="4">
      <t>チョウ</t>
    </rPh>
    <phoneticPr fontId="2"/>
  </si>
  <si>
    <t>円です。</t>
    <rPh sb="0" eb="1">
      <t>エン</t>
    </rPh>
    <phoneticPr fontId="2"/>
  </si>
  <si>
    <t>※あくまで概算になります。財産の分け方により税額が異なりますのでご注意ください。</t>
    <rPh sb="5" eb="7">
      <t>ガイサン</t>
    </rPh>
    <rPh sb="13" eb="15">
      <t>ザイサン</t>
    </rPh>
    <rPh sb="16" eb="17">
      <t>ワ</t>
    </rPh>
    <rPh sb="18" eb="19">
      <t>カタ</t>
    </rPh>
    <rPh sb="22" eb="23">
      <t>ゼイ</t>
    </rPh>
    <rPh sb="23" eb="24">
      <t>ガク</t>
    </rPh>
    <rPh sb="25" eb="26">
      <t>コト</t>
    </rPh>
    <rPh sb="33" eb="35">
      <t>チュウイ</t>
    </rPh>
    <phoneticPr fontId="2"/>
  </si>
  <si>
    <t>※このシートを使用したことによって被った損害については、一切の責任を負いません。</t>
    <rPh sb="7" eb="9">
      <t>シヨウ</t>
    </rPh>
    <rPh sb="17" eb="18">
      <t>コウム</t>
    </rPh>
    <rPh sb="20" eb="22">
      <t>ソンガイ</t>
    </rPh>
    <rPh sb="28" eb="30">
      <t>イッサイ</t>
    </rPh>
    <rPh sb="31" eb="33">
      <t>セキニン</t>
    </rPh>
    <rPh sb="34" eb="35">
      <t>オ</t>
    </rPh>
    <phoneticPr fontId="2"/>
  </si>
  <si>
    <t>現預金</t>
    <rPh sb="0" eb="3">
      <t>ゲンヨキン</t>
    </rPh>
    <phoneticPr fontId="2"/>
  </si>
  <si>
    <t>建物</t>
    <rPh sb="0" eb="2">
      <t>タテモノ</t>
    </rPh>
    <phoneticPr fontId="2"/>
  </si>
  <si>
    <t>土地</t>
    <rPh sb="0" eb="2">
      <t>トチ</t>
    </rPh>
    <phoneticPr fontId="2"/>
  </si>
  <si>
    <t>株式の時価</t>
    <rPh sb="0" eb="2">
      <t>カブシキ</t>
    </rPh>
    <rPh sb="3" eb="5">
      <t>ジカ</t>
    </rPh>
    <phoneticPr fontId="2"/>
  </si>
  <si>
    <t>その他財産</t>
    <rPh sb="2" eb="3">
      <t>タ</t>
    </rPh>
    <rPh sb="3" eb="5">
      <t>ザイサン</t>
    </rPh>
    <phoneticPr fontId="2"/>
  </si>
  <si>
    <t>相続税の総額は</t>
    <rPh sb="0" eb="3">
      <t>ソウゾクゼイ</t>
    </rPh>
    <rPh sb="4" eb="6">
      <t>ソウガク</t>
    </rPh>
    <phoneticPr fontId="2"/>
  </si>
  <si>
    <t>　＜入力例＞</t>
    <rPh sb="2" eb="5">
      <t>ニュウリョクレイ</t>
    </rPh>
    <phoneticPr fontId="2"/>
  </si>
  <si>
    <t>人</t>
    <rPh sb="0" eb="1">
      <t>ニン</t>
    </rPh>
    <phoneticPr fontId="2"/>
  </si>
  <si>
    <t>　相続税の金額　シミュレーション（平成27年1月1日以降分）</t>
    <rPh sb="1" eb="4">
      <t>ソウゾクゼイ</t>
    </rPh>
    <rPh sb="5" eb="7">
      <t>キンガク</t>
    </rPh>
    <rPh sb="17" eb="19">
      <t>ヘイセイ</t>
    </rPh>
    <rPh sb="21" eb="22">
      <t>ネン</t>
    </rPh>
    <rPh sb="23" eb="24">
      <t>ガツ</t>
    </rPh>
    <rPh sb="25" eb="26">
      <t>ニチ</t>
    </rPh>
    <rPh sb="26" eb="28">
      <t>イコウ</t>
    </rPh>
    <rPh sb="28" eb="29">
      <t>ブン</t>
    </rPh>
    <phoneticPr fontId="2"/>
  </si>
  <si>
    <t>相続人：配偶者と子供2名</t>
    <rPh sb="0" eb="2">
      <t>ソウゾク</t>
    </rPh>
    <rPh sb="2" eb="3">
      <t>ニン</t>
    </rPh>
    <rPh sb="4" eb="7">
      <t>ハイグウシャ</t>
    </rPh>
    <rPh sb="8" eb="10">
      <t>コドモ</t>
    </rPh>
    <rPh sb="11" eb="12">
      <t>メイ</t>
    </rPh>
    <phoneticPr fontId="2"/>
  </si>
  <si>
    <t>遺産：現預金　3,000万円</t>
    <rPh sb="0" eb="2">
      <t>イサン</t>
    </rPh>
    <rPh sb="3" eb="6">
      <t>ゲンヨキン</t>
    </rPh>
    <rPh sb="13" eb="14">
      <t>エン</t>
    </rPh>
    <phoneticPr fontId="2"/>
  </si>
  <si>
    <t>　　　建物　評価額　5,000万円</t>
    <rPh sb="6" eb="9">
      <t>ヒョウカガク</t>
    </rPh>
    <phoneticPr fontId="2"/>
  </si>
  <si>
    <t>　　　土地　評価額　1億円　　　　を相続される場合</t>
    <rPh sb="6" eb="9">
      <t>ヒョウカガク</t>
    </rPh>
    <rPh sb="18" eb="20">
      <t>ソウゾク</t>
    </rPh>
    <phoneticPr fontId="2"/>
  </si>
  <si>
    <t>配偶者あり+子</t>
    <rPh sb="0" eb="3">
      <t>ハイグウシャ</t>
    </rPh>
    <rPh sb="6" eb="7">
      <t>コ</t>
    </rPh>
    <phoneticPr fontId="2"/>
  </si>
  <si>
    <t>配偶者のみ</t>
    <rPh sb="0" eb="3">
      <t>ハイグウシャ</t>
    </rPh>
    <phoneticPr fontId="2"/>
  </si>
  <si>
    <t>配偶者あり+父母</t>
    <rPh sb="0" eb="3">
      <t>ハイグウシャ</t>
    </rPh>
    <rPh sb="6" eb="8">
      <t>チチハハ</t>
    </rPh>
    <phoneticPr fontId="2"/>
  </si>
  <si>
    <t>配偶者あり+兄弟姉妹</t>
    <rPh sb="0" eb="3">
      <t>ハイグウシャ</t>
    </rPh>
    <rPh sb="6" eb="8">
      <t>キョウダイ</t>
    </rPh>
    <rPh sb="8" eb="10">
      <t>シマイ</t>
    </rPh>
    <phoneticPr fontId="2"/>
  </si>
  <si>
    <t>配偶者なし</t>
    <rPh sb="0" eb="3">
      <t>ハイグウシャ</t>
    </rPh>
    <phoneticPr fontId="2"/>
  </si>
  <si>
    <t>法定相続人</t>
    <rPh sb="0" eb="2">
      <t>ホウテイ</t>
    </rPh>
    <rPh sb="2" eb="4">
      <t>ソウゾク</t>
    </rPh>
    <rPh sb="4" eb="5">
      <t>ニン</t>
    </rPh>
    <phoneticPr fontId="2"/>
  </si>
  <si>
    <t>基礎控除額　　3,000万円＋相続人の数×600万円</t>
    <rPh sb="0" eb="2">
      <t>キソ</t>
    </rPh>
    <rPh sb="2" eb="4">
      <t>コウジョ</t>
    </rPh>
    <rPh sb="4" eb="5">
      <t>ガク</t>
    </rPh>
    <rPh sb="12" eb="14">
      <t>マンエン</t>
    </rPh>
    <rPh sb="15" eb="18">
      <t>ソウゾクニン</t>
    </rPh>
    <rPh sb="19" eb="20">
      <t>カズ</t>
    </rPh>
    <rPh sb="24" eb="26">
      <t>マンエン</t>
    </rPh>
    <phoneticPr fontId="2"/>
  </si>
  <si>
    <t>※配偶者の取得額が法定相続分まで、あるいは1億6,000万円までは軽減あり。</t>
    <rPh sb="1" eb="4">
      <t>ハイグウシャ</t>
    </rPh>
    <rPh sb="5" eb="7">
      <t>シュトク</t>
    </rPh>
    <rPh sb="7" eb="8">
      <t>ガク</t>
    </rPh>
    <rPh sb="9" eb="11">
      <t>ホウテイ</t>
    </rPh>
    <rPh sb="11" eb="13">
      <t>ソウゾク</t>
    </rPh>
    <rPh sb="13" eb="14">
      <t>ブン</t>
    </rPh>
    <rPh sb="22" eb="23">
      <t>オク</t>
    </rPh>
    <rPh sb="28" eb="29">
      <t>マン</t>
    </rPh>
    <rPh sb="29" eb="30">
      <t>エン</t>
    </rPh>
    <rPh sb="33" eb="35">
      <t>ケイゲン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</si>
</sst>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0" fillId="2" borderId="0" xfId="0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38" fontId="3" fillId="3" borderId="1" xfId="1" applyFont="1" applyFill="1" applyBorder="1" applyAlignment="1" applyProtection="1">
      <alignment vertical="center"/>
      <protection locked="0"/>
    </xf>
    <xf numFmtId="38" fontId="3" fillId="3" borderId="3" xfId="1" applyFont="1" applyFill="1" applyBorder="1" applyAlignment="1" applyProtection="1">
      <alignment vertical="center"/>
      <protection locked="0"/>
    </xf>
    <xf numFmtId="38" fontId="3" fillId="2" borderId="2" xfId="1" applyFont="1" applyFill="1" applyBorder="1" applyAlignment="1" applyProtection="1">
      <alignment vertical="center"/>
    </xf>
    <xf numFmtId="38" fontId="3" fillId="2" borderId="0" xfId="1" applyFont="1" applyFill="1" applyAlignment="1" applyProtection="1">
      <alignment vertical="center"/>
    </xf>
    <xf numFmtId="38" fontId="5" fillId="2" borderId="2" xfId="0" applyNumberFormat="1" applyFont="1" applyFill="1" applyBorder="1" applyAlignment="1" applyProtection="1">
      <alignment horizontal="center" vertical="center"/>
    </xf>
    <xf numFmtId="38" fontId="5" fillId="2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vertical="center"/>
    </xf>
    <xf numFmtId="38" fontId="3" fillId="2" borderId="0" xfId="1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38" fontId="0" fillId="2" borderId="0" xfId="1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vertical="center"/>
    </xf>
    <xf numFmtId="0" fontId="3" fillId="2" borderId="1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38" fontId="3" fillId="3" borderId="1" xfId="1" applyFont="1" applyFill="1" applyBorder="1" applyAlignment="1" applyProtection="1">
      <alignment vertical="center"/>
    </xf>
    <xf numFmtId="38" fontId="3" fillId="3" borderId="3" xfId="1" applyFont="1" applyFill="1" applyBorder="1" applyAlignment="1" applyProtection="1">
      <alignment vertical="center"/>
    </xf>
    <xf numFmtId="38" fontId="0" fillId="2" borderId="0" xfId="1" applyFont="1" applyFill="1" applyAlignment="1" applyProtection="1">
      <alignment vertical="center"/>
    </xf>
    <xf numFmtId="38" fontId="0" fillId="2" borderId="0" xfId="1" applyFont="1" applyFill="1" applyBorder="1" applyAlignment="1" applyProtection="1">
      <alignment horizontal="center" vertical="center"/>
    </xf>
    <xf numFmtId="38" fontId="3" fillId="2" borderId="0" xfId="0" applyNumberFormat="1" applyFont="1" applyFill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2:AM256"/>
  <sheetViews>
    <sheetView showGridLines="0" showRowColHeaders="0" tabSelected="1" zoomScaleNormal="100" workbookViewId="0">
      <selection activeCell="E7" sqref="E7"/>
    </sheetView>
  </sheetViews>
  <sheetFormatPr defaultRowHeight="17.100000000000001" customHeight="1" x14ac:dyDescent="0.15"/>
  <cols>
    <col min="1" max="1" width="4.875" style="1" customWidth="1"/>
    <col min="2" max="2" width="16.375" style="1" customWidth="1"/>
    <col min="3" max="3" width="15.875" style="1" customWidth="1"/>
    <col min="4" max="4" width="20" style="1" customWidth="1"/>
    <col min="5" max="5" width="16.125" style="1" customWidth="1"/>
    <col min="6" max="6" width="9.25" style="1" bestFit="1" customWidth="1"/>
    <col min="7" max="7" width="9" style="1"/>
    <col min="8" max="9" width="9.25" style="1" bestFit="1" customWidth="1"/>
    <col min="10" max="11" width="9" style="1"/>
    <col min="12" max="12" width="9.25" style="1" bestFit="1" customWidth="1"/>
    <col min="13" max="14" width="9" style="1"/>
    <col min="15" max="15" width="16.625" style="1" customWidth="1"/>
    <col min="16" max="16384" width="9" style="1"/>
  </cols>
  <sheetData>
    <row r="2" spans="1:8" ht="17.100000000000001" customHeight="1" x14ac:dyDescent="0.15">
      <c r="A2" s="18" t="s">
        <v>31</v>
      </c>
      <c r="B2" s="2"/>
      <c r="C2" s="2"/>
      <c r="D2" s="2"/>
      <c r="E2" s="3"/>
      <c r="F2" s="3"/>
    </row>
    <row r="3" spans="1:8" ht="17.100000000000001" customHeight="1" x14ac:dyDescent="0.15">
      <c r="A3" s="3"/>
      <c r="B3" s="3"/>
      <c r="C3" s="3"/>
      <c r="D3" s="3"/>
      <c r="E3" s="3"/>
      <c r="F3" s="3"/>
    </row>
    <row r="4" spans="1:8" ht="17.100000000000001" customHeight="1" x14ac:dyDescent="0.15">
      <c r="A4" s="3"/>
      <c r="B4" s="3"/>
      <c r="C4" s="3"/>
      <c r="D4" s="3"/>
      <c r="E4" s="3"/>
      <c r="F4" s="3"/>
    </row>
    <row r="5" spans="1:8" ht="17.100000000000001" customHeight="1" x14ac:dyDescent="0.15">
      <c r="A5" s="2">
        <v>1</v>
      </c>
      <c r="B5" s="2" t="s">
        <v>3</v>
      </c>
      <c r="C5" s="3"/>
      <c r="D5" s="3"/>
      <c r="E5" s="33">
        <f>E7+C66</f>
        <v>0</v>
      </c>
      <c r="F5" s="3" t="s">
        <v>30</v>
      </c>
    </row>
    <row r="6" spans="1:8" ht="17.100000000000001" customHeight="1" x14ac:dyDescent="0.15">
      <c r="A6" s="3"/>
      <c r="B6" s="3" t="s">
        <v>5</v>
      </c>
      <c r="C6" s="3"/>
      <c r="D6" s="3"/>
      <c r="E6" s="3"/>
      <c r="F6" s="3"/>
    </row>
    <row r="7" spans="1:8" ht="17.100000000000001" customHeight="1" x14ac:dyDescent="0.15">
      <c r="A7" s="3"/>
      <c r="B7" s="3" t="s">
        <v>4</v>
      </c>
      <c r="C7" s="3"/>
      <c r="D7" s="3"/>
      <c r="E7" s="4"/>
      <c r="F7" s="3"/>
    </row>
    <row r="8" spans="1:8" ht="17.100000000000001" customHeight="1" x14ac:dyDescent="0.15">
      <c r="A8" s="3"/>
      <c r="B8" s="3"/>
      <c r="C8" s="3"/>
      <c r="D8" s="3"/>
      <c r="E8" s="3"/>
      <c r="F8" s="3"/>
    </row>
    <row r="9" spans="1:8" ht="17.100000000000001" customHeight="1" x14ac:dyDescent="0.15">
      <c r="A9" s="3"/>
      <c r="B9" s="3" t="s">
        <v>6</v>
      </c>
      <c r="C9" s="3"/>
      <c r="D9" s="3"/>
      <c r="E9" s="3"/>
      <c r="F9" s="3"/>
      <c r="H9" s="5"/>
    </row>
    <row r="10" spans="1:8" ht="17.100000000000001" customHeight="1" x14ac:dyDescent="0.15">
      <c r="A10" s="3"/>
      <c r="B10" s="3" t="s">
        <v>7</v>
      </c>
      <c r="C10" s="3"/>
      <c r="D10" s="3"/>
      <c r="E10" s="4"/>
      <c r="F10" s="3" t="s">
        <v>10</v>
      </c>
    </row>
    <row r="11" spans="1:8" ht="17.100000000000001" customHeight="1" x14ac:dyDescent="0.15">
      <c r="A11" s="3"/>
      <c r="B11" s="3" t="s">
        <v>9</v>
      </c>
      <c r="C11" s="3"/>
      <c r="D11" s="3"/>
      <c r="E11" s="4"/>
      <c r="F11" s="3" t="s">
        <v>10</v>
      </c>
    </row>
    <row r="12" spans="1:8" ht="17.100000000000001" customHeight="1" x14ac:dyDescent="0.15">
      <c r="A12" s="3"/>
      <c r="B12" s="3" t="s">
        <v>8</v>
      </c>
      <c r="C12" s="3"/>
      <c r="D12" s="3"/>
      <c r="E12" s="4"/>
      <c r="F12" s="3" t="s">
        <v>10</v>
      </c>
    </row>
    <row r="13" spans="1:8" ht="17.100000000000001" customHeight="1" x14ac:dyDescent="0.15">
      <c r="A13" s="3"/>
      <c r="B13" s="3"/>
      <c r="C13" s="3"/>
      <c r="D13" s="3"/>
      <c r="E13" s="3"/>
      <c r="F13" s="3"/>
    </row>
    <row r="14" spans="1:8" ht="17.100000000000001" customHeight="1" x14ac:dyDescent="0.15">
      <c r="A14" s="3"/>
      <c r="B14" s="3"/>
      <c r="C14" s="3"/>
      <c r="D14" s="3"/>
      <c r="E14" s="3"/>
      <c r="F14" s="3"/>
    </row>
    <row r="15" spans="1:8" ht="17.100000000000001" customHeight="1" x14ac:dyDescent="0.15">
      <c r="A15" s="2">
        <v>2</v>
      </c>
      <c r="B15" s="2" t="s">
        <v>0</v>
      </c>
      <c r="C15" s="3"/>
      <c r="D15" s="3"/>
      <c r="E15" s="3"/>
      <c r="F15" s="3"/>
    </row>
    <row r="16" spans="1:8" ht="17.100000000000001" customHeight="1" x14ac:dyDescent="0.15">
      <c r="A16" s="2"/>
      <c r="B16" s="2" t="s">
        <v>23</v>
      </c>
      <c r="C16" s="3"/>
      <c r="D16" s="3"/>
      <c r="E16" s="6"/>
      <c r="F16" s="3"/>
    </row>
    <row r="17" spans="1:6" ht="17.100000000000001" customHeight="1" x14ac:dyDescent="0.15">
      <c r="A17" s="2"/>
      <c r="B17" s="2" t="s">
        <v>24</v>
      </c>
      <c r="C17" s="3"/>
      <c r="D17" s="3"/>
      <c r="E17" s="6"/>
      <c r="F17" s="3"/>
    </row>
    <row r="18" spans="1:6" ht="17.100000000000001" customHeight="1" x14ac:dyDescent="0.15">
      <c r="A18" s="2"/>
      <c r="B18" s="2" t="s">
        <v>25</v>
      </c>
      <c r="C18" s="3"/>
      <c r="D18" s="3"/>
      <c r="E18" s="6"/>
      <c r="F18" s="3"/>
    </row>
    <row r="19" spans="1:6" ht="17.100000000000001" customHeight="1" x14ac:dyDescent="0.15">
      <c r="A19" s="3"/>
      <c r="B19" s="3" t="s">
        <v>26</v>
      </c>
      <c r="C19" s="3"/>
      <c r="D19" s="3"/>
      <c r="E19" s="6"/>
      <c r="F19" s="3"/>
    </row>
    <row r="20" spans="1:6" ht="17.100000000000001" customHeight="1" thickBot="1" x14ac:dyDescent="0.2">
      <c r="A20" s="3"/>
      <c r="B20" s="3" t="s">
        <v>27</v>
      </c>
      <c r="C20" s="3"/>
      <c r="D20" s="3"/>
      <c r="E20" s="7"/>
      <c r="F20" s="3"/>
    </row>
    <row r="21" spans="1:6" ht="17.100000000000001" customHeight="1" thickBot="1" x14ac:dyDescent="0.2">
      <c r="A21" s="3"/>
      <c r="B21" s="3" t="s">
        <v>1</v>
      </c>
      <c r="C21" s="3"/>
      <c r="D21" s="3"/>
      <c r="E21" s="8">
        <f>SUM(E16:E20)</f>
        <v>0</v>
      </c>
      <c r="F21" s="3" t="s">
        <v>2</v>
      </c>
    </row>
    <row r="22" spans="1:6" ht="17.100000000000001" customHeight="1" x14ac:dyDescent="0.15">
      <c r="A22" s="3"/>
      <c r="B22" s="3"/>
      <c r="C22" s="3"/>
      <c r="D22" s="3"/>
      <c r="E22" s="15"/>
      <c r="F22" s="3"/>
    </row>
    <row r="23" spans="1:6" ht="17.100000000000001" customHeight="1" x14ac:dyDescent="0.15">
      <c r="A23" s="3"/>
      <c r="B23" s="3" t="s">
        <v>42</v>
      </c>
      <c r="C23" s="3"/>
      <c r="D23" s="3"/>
      <c r="E23" s="9">
        <f>E5*6000000+30000000</f>
        <v>30000000</v>
      </c>
      <c r="F23" s="3" t="s">
        <v>2</v>
      </c>
    </row>
    <row r="24" spans="1:6" ht="17.100000000000001" customHeight="1" x14ac:dyDescent="0.15">
      <c r="A24" s="3"/>
      <c r="B24" s="3" t="s">
        <v>0</v>
      </c>
      <c r="C24" s="3"/>
      <c r="D24" s="3"/>
      <c r="E24" s="9">
        <f>E21-E23</f>
        <v>-30000000</v>
      </c>
      <c r="F24" s="3" t="s">
        <v>2</v>
      </c>
    </row>
    <row r="25" spans="1:6" ht="17.100000000000001" customHeight="1" x14ac:dyDescent="0.15">
      <c r="A25" s="3"/>
      <c r="B25" s="3"/>
      <c r="C25" s="3"/>
      <c r="D25" s="3"/>
      <c r="E25" s="3"/>
      <c r="F25" s="3"/>
    </row>
    <row r="26" spans="1:6" ht="17.100000000000001" customHeight="1" x14ac:dyDescent="0.15">
      <c r="A26" s="3"/>
      <c r="B26" s="3" t="s">
        <v>43</v>
      </c>
      <c r="C26" s="3"/>
      <c r="D26" s="3"/>
      <c r="E26" s="3"/>
      <c r="F26" s="3"/>
    </row>
    <row r="27" spans="1:6" ht="17.100000000000001" customHeight="1" x14ac:dyDescent="0.15">
      <c r="A27" s="3"/>
      <c r="B27" s="3"/>
      <c r="C27" s="3"/>
      <c r="D27" s="3"/>
      <c r="E27" s="3"/>
      <c r="F27" s="3"/>
    </row>
    <row r="28" spans="1:6" ht="17.100000000000001" customHeight="1" x14ac:dyDescent="0.15">
      <c r="A28" s="3"/>
      <c r="B28" s="3"/>
      <c r="C28" s="3"/>
      <c r="D28" s="3"/>
      <c r="E28" s="3"/>
      <c r="F28" s="3"/>
    </row>
    <row r="29" spans="1:6" ht="17.100000000000001" customHeight="1" thickBot="1" x14ac:dyDescent="0.2">
      <c r="A29" s="2">
        <v>3</v>
      </c>
      <c r="B29" s="2" t="s">
        <v>11</v>
      </c>
      <c r="C29" s="3"/>
      <c r="D29" s="3"/>
      <c r="E29" s="3"/>
      <c r="F29" s="3"/>
    </row>
    <row r="30" spans="1:6" ht="17.100000000000001" customHeight="1" thickBot="1" x14ac:dyDescent="0.2">
      <c r="A30" s="3"/>
      <c r="B30" s="3" t="s">
        <v>28</v>
      </c>
      <c r="C30" s="10">
        <f>B59</f>
        <v>0</v>
      </c>
      <c r="D30" s="3" t="s">
        <v>20</v>
      </c>
      <c r="E30" s="3"/>
      <c r="F30" s="3"/>
    </row>
    <row r="31" spans="1:6" ht="17.100000000000001" customHeight="1" x14ac:dyDescent="0.15">
      <c r="A31" s="3"/>
      <c r="B31" s="3"/>
      <c r="C31" s="11"/>
      <c r="D31" s="3"/>
      <c r="E31" s="3"/>
      <c r="F31" s="3"/>
    </row>
    <row r="32" spans="1:6" ht="17.100000000000001" customHeight="1" x14ac:dyDescent="0.15">
      <c r="A32" s="3"/>
      <c r="B32" s="12"/>
      <c r="C32" s="12"/>
      <c r="D32" s="12"/>
      <c r="E32" s="12"/>
      <c r="F32" s="3"/>
    </row>
    <row r="33" spans="1:39" ht="17.100000000000001" customHeight="1" x14ac:dyDescent="0.15">
      <c r="A33" s="3"/>
      <c r="B33" s="13" t="s">
        <v>21</v>
      </c>
      <c r="C33" s="14"/>
      <c r="D33" s="15"/>
      <c r="E33" s="15"/>
      <c r="F33" s="3"/>
    </row>
    <row r="34" spans="1:39" ht="17.100000000000001" customHeight="1" x14ac:dyDescent="0.15">
      <c r="A34" s="3"/>
      <c r="B34" s="13" t="s">
        <v>22</v>
      </c>
      <c r="C34" s="14"/>
      <c r="D34" s="15"/>
      <c r="E34" s="15"/>
      <c r="F34" s="3"/>
    </row>
    <row r="35" spans="1:39" ht="17.100000000000001" customHeight="1" x14ac:dyDescent="0.15">
      <c r="A35" s="3"/>
      <c r="B35" s="13"/>
      <c r="C35" s="14"/>
      <c r="D35" s="15"/>
      <c r="E35" s="15"/>
      <c r="F35" s="3"/>
    </row>
    <row r="36" spans="1:39" ht="17.100000000000001" customHeight="1" x14ac:dyDescent="0.15">
      <c r="A36" s="3"/>
      <c r="B36" s="13"/>
      <c r="C36" s="14"/>
      <c r="D36" s="15"/>
      <c r="E36" s="15"/>
      <c r="F36" s="3"/>
    </row>
    <row r="37" spans="1:39" ht="17.100000000000001" customHeight="1" x14ac:dyDescent="0.15">
      <c r="A37" s="3"/>
      <c r="D37" s="15"/>
      <c r="E37" s="15"/>
      <c r="F37" s="3"/>
    </row>
    <row r="38" spans="1:39" ht="17.100000000000001" customHeight="1" x14ac:dyDescent="0.15">
      <c r="A38" s="3"/>
      <c r="D38" s="15"/>
      <c r="E38" s="15"/>
      <c r="F38" s="3"/>
    </row>
    <row r="39" spans="1:39" ht="17.100000000000001" customHeight="1" x14ac:dyDescent="0.15">
      <c r="A39" s="3"/>
      <c r="D39" s="15"/>
      <c r="E39" s="15"/>
      <c r="F39" s="3"/>
    </row>
    <row r="40" spans="1:39" ht="17.100000000000001" customHeight="1" x14ac:dyDescent="0.15">
      <c r="A40" s="3"/>
      <c r="D40" s="15"/>
      <c r="E40" s="15"/>
      <c r="F40" s="3"/>
    </row>
    <row r="41" spans="1:39" ht="17.100000000000001" customHeight="1" x14ac:dyDescent="0.15">
      <c r="A41" s="3"/>
      <c r="D41" s="15"/>
      <c r="E41" s="15"/>
      <c r="F41" s="3"/>
    </row>
    <row r="42" spans="1:39" ht="17.100000000000001" customHeight="1" x14ac:dyDescent="0.15">
      <c r="A42" s="3"/>
      <c r="D42" s="15"/>
      <c r="E42" s="15"/>
      <c r="F42" s="3"/>
    </row>
    <row r="43" spans="1:39" ht="17.100000000000001" customHeight="1" x14ac:dyDescent="0.15">
      <c r="A43" s="3"/>
      <c r="D43" s="15"/>
      <c r="E43" s="15"/>
      <c r="F43" s="3"/>
    </row>
    <row r="44" spans="1:39" ht="17.100000000000001" customHeight="1" x14ac:dyDescent="0.15">
      <c r="A44" s="3"/>
      <c r="D44" s="13"/>
      <c r="E44" s="13"/>
      <c r="F44" s="3"/>
    </row>
    <row r="45" spans="1:39" ht="17.100000000000001" customHeight="1" x14ac:dyDescent="0.15">
      <c r="A45" s="31"/>
      <c r="B45" s="32"/>
      <c r="C45" s="32"/>
      <c r="D45" s="32"/>
      <c r="E45" s="32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</row>
    <row r="46" spans="1:39" ht="17.100000000000001" hidden="1" customHeight="1" x14ac:dyDescent="0.15">
      <c r="A46" s="31"/>
      <c r="B46" s="17"/>
      <c r="C46" s="17"/>
      <c r="D46" s="17"/>
      <c r="E46" s="17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</row>
    <row r="47" spans="1:39" ht="17.100000000000001" hidden="1" customHeight="1" x14ac:dyDescent="0.15">
      <c r="A47" s="31"/>
      <c r="B47" s="17"/>
      <c r="C47" s="17" t="s">
        <v>37</v>
      </c>
      <c r="D47" s="17"/>
      <c r="E47" s="17" t="s">
        <v>36</v>
      </c>
      <c r="F47" s="31"/>
      <c r="G47" s="31"/>
      <c r="H47" s="17" t="s">
        <v>38</v>
      </c>
      <c r="I47" s="31"/>
      <c r="J47" s="31"/>
      <c r="K47" s="17" t="s">
        <v>39</v>
      </c>
      <c r="L47" s="31"/>
      <c r="M47" s="31"/>
      <c r="N47" s="13"/>
      <c r="O47" s="1" t="s">
        <v>40</v>
      </c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</row>
    <row r="48" spans="1:39" ht="17.100000000000001" hidden="1" customHeight="1" x14ac:dyDescent="0.15">
      <c r="A48" s="31"/>
      <c r="B48" s="17"/>
      <c r="C48" s="17"/>
      <c r="D48" s="17"/>
      <c r="E48" s="17"/>
      <c r="F48" s="31"/>
      <c r="G48" s="31"/>
      <c r="H48" s="31"/>
      <c r="I48" s="31"/>
      <c r="J48" s="31"/>
      <c r="K48" s="31"/>
      <c r="L48" s="31"/>
      <c r="M48" s="31"/>
      <c r="N48" s="13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</row>
    <row r="49" spans="1:39" ht="17.100000000000001" hidden="1" customHeight="1" x14ac:dyDescent="0.15">
      <c r="A49" s="31"/>
      <c r="B49" s="15" t="s">
        <v>12</v>
      </c>
      <c r="C49" s="17">
        <f>IF(AND(E7=1,E10="",E11="",E12="",E24&gt;0,E24&lt;=10000000),ROUNDDOWN(E24,-3)*0.1,0)</f>
        <v>0</v>
      </c>
      <c r="D49" s="17"/>
      <c r="E49" s="17">
        <f>IF(AND(E7=1,E10&gt;=1,E24/2&gt;0,E24/2&lt;=10000000),ROUNDDOWN(E24/2,-3)*0.1,0)</f>
        <v>0</v>
      </c>
      <c r="F49" s="31">
        <f>IFERROR(IF(AND(E7=1,E10&gt;=1,E24/E10/2&gt;0,E24/E10/2&lt;=10000000),ROUNDDOWN(E24/E10/2,-3)*0.1*E10,0),0)</f>
        <v>0</v>
      </c>
      <c r="G49" s="31"/>
      <c r="H49" s="17">
        <f>IF(AND(E7=1,E10="",E11&gt;=1,E24*2/3&gt;0,E24*2/3&lt;=10000000),ROUNDDOWN(E24*2/3,-3)*0.1,0)</f>
        <v>0</v>
      </c>
      <c r="I49" s="31">
        <f>IFERROR(IF(AND(E7=1,E10="",E11&gt;=1,E24/3/E11&gt;0,E24/3/E11&lt;=10000000),(ROUNDDOWN(E24/3/E11,-3)*0.1)*E11,0),0)</f>
        <v>0</v>
      </c>
      <c r="J49" s="31"/>
      <c r="K49" s="31">
        <f>IF(AND(E7=1,E10="",E11="",E12&gt;=1,E24*3/4&gt;0,E24*3/4&lt;=10000000),ROUNDDOWN(E24*3/4,-3)*0.1,0)</f>
        <v>0</v>
      </c>
      <c r="L49" s="31">
        <f>IFERROR(IF(AND(E7=1,E10="",E11="",E12&gt;=1,E24/4/E12&gt;0,E24/4/E12&lt;=10000000),(ROUNDDOWN(E24/4/E12,-3)*0.1)*E12,0),0)</f>
        <v>0</v>
      </c>
      <c r="M49" s="31"/>
      <c r="N49" s="13"/>
      <c r="O49" s="15">
        <f>IF(AND(E7&lt;&gt;1,E24&gt;0,E24&lt;=10000000),(ROUNDDOWN(E24/E5,-3)*0.1)*E5,0)</f>
        <v>0</v>
      </c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</row>
    <row r="50" spans="1:39" ht="17.100000000000001" hidden="1" customHeight="1" x14ac:dyDescent="0.15">
      <c r="A50" s="31"/>
      <c r="B50" s="15" t="s">
        <v>13</v>
      </c>
      <c r="C50" s="17">
        <f>IF(AND(E7=1,E10="",E11="",E12="",E24&gt;10000000,E24&lt;=30000000),ROUNDDOWN(E24,-3)*0.15-500000,0)</f>
        <v>0</v>
      </c>
      <c r="D50" s="17"/>
      <c r="E50" s="17">
        <f>IF(AND(E7=1,E10&gt;=1,E24/2&gt;10000000,E24/2&lt;=30000000),ROUNDDOWN(E24/2,-3)*0.15-500000,0)</f>
        <v>0</v>
      </c>
      <c r="F50" s="31">
        <f>IFERROR(IF(AND(E7=1,E10&gt;=1,E24/2/E10&gt;10000000,E24/2/E10&lt;=30000000),(ROUNDDOWN(E24/2/E10,-3)*0.15-500000)*E10,0),0)</f>
        <v>0</v>
      </c>
      <c r="G50" s="31"/>
      <c r="H50" s="17">
        <f>IF(AND(E7=1,E10="",E11&gt;=1,E24*2/3&gt;10000000,E24*2/3&lt;=30000000),ROUNDDOWN(E24*2/3,-3)*0.15-500000,0)</f>
        <v>0</v>
      </c>
      <c r="I50" s="31">
        <f>IFERROR(IF(AND(E7=1,E10="",E11&gt;=1,E24/3/E11&gt;10000000,E24/3/E11&lt;=30000000),(ROUNDDOWN(E24/3/E11,-3)*0.15-500000)*E11,0),0)</f>
        <v>0</v>
      </c>
      <c r="J50" s="31"/>
      <c r="K50" s="31">
        <f>IF(AND(E7=1,E10="",E11="",E12&gt;=1,E24*3/4&gt;10000000,E24*3/4&lt;=30000000),ROUNDDOWN(E24*3/4,-3)*0.15-500000,0)</f>
        <v>0</v>
      </c>
      <c r="L50" s="31">
        <f>IFERROR(IF(AND(E7=1,E10="",E11="",E12&gt;=1,E24/4/E12&gt;10000000,E24/4/E12&lt;=30000000),(ROUNDDOWN(E24/4/E12,-3)*0.15-500000)*E12,0),0)</f>
        <v>0</v>
      </c>
      <c r="M50" s="31"/>
      <c r="N50" s="13"/>
      <c r="O50" s="15">
        <f>IF(AND(E7&lt;&gt;1,E24&gt;10000000,E24&lt;=30000000),(ROUNDDOWN(E24/E5,-3)*0.15-500000)*E5,0)</f>
        <v>0</v>
      </c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</row>
    <row r="51" spans="1:39" ht="17.100000000000001" hidden="1" customHeight="1" x14ac:dyDescent="0.15">
      <c r="A51" s="31"/>
      <c r="B51" s="15" t="s">
        <v>14</v>
      </c>
      <c r="C51" s="17">
        <f>IF(AND(E7=1,E10="",E11="",E12="",E24&gt;30000000,E24&lt;=50000000),ROUNDDOWN(E24,-3)*0.2-2000000,0)</f>
        <v>0</v>
      </c>
      <c r="D51" s="17"/>
      <c r="E51" s="17">
        <f>IF(AND(E7=1,E10&gt;=1,E24/2&gt;30000000,E24/2&lt;=50000000),ROUNDDOWN(E24/2,-3)*0.2-2000000,0)</f>
        <v>0</v>
      </c>
      <c r="F51" s="31">
        <f>IFERROR(IF(AND(E7=1,E10&gt;=1,E24/2/E10&gt;30000000,E24/2/E10&lt;=50000000),(ROUNDDOWN(E24/2/E10,-3)*0.2-2000000)*E10,0),0)</f>
        <v>0</v>
      </c>
      <c r="G51" s="31"/>
      <c r="H51" s="17">
        <f>IF(AND(E7=1,E10="",E11&gt;=1,E24*2/3&gt;30000000,E24*2/3&lt;=50000000),ROUNDDOWN(E24*2/3,-3)*0.2-2000000,0)</f>
        <v>0</v>
      </c>
      <c r="I51" s="31">
        <f>IFERROR(IF(AND(E7=1,E10="",E11&gt;=1,E24/3/E11&gt;30000000,E24/3/E11&lt;=50000000),(ROUNDDOWN(E24/3/E11,-3)*0.2-2000000)*E11,0),0)</f>
        <v>0</v>
      </c>
      <c r="J51" s="31"/>
      <c r="K51" s="31">
        <f>IF(AND(E7=1,E10="",E11="",E12&gt;=1,E24*3/4&gt;30000000,E24*3/4&lt;=50000000),ROUNDDOWN(E24*3/4,-3)*0.2-2000000,0)</f>
        <v>0</v>
      </c>
      <c r="L51" s="31">
        <f>IFERROR(IF(AND(E7=1,E10="",E11="",E12&gt;=1,E24/4/E12&gt;30000000,E24/4/E12&lt;=50000000),(ROUNDDOWN(E24/4/E12,-3)*0.2-2000000)*E12,0),0)</f>
        <v>0</v>
      </c>
      <c r="M51" s="31"/>
      <c r="N51" s="13"/>
      <c r="O51" s="15">
        <f>IF(AND(E7&lt;&gt;1,E24&gt;30000000,E24&lt;=50000000),(ROUNDDOWN(E24/E5,-3)*0.2-2000000)*E5,0)</f>
        <v>0</v>
      </c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</row>
    <row r="52" spans="1:39" ht="17.100000000000001" hidden="1" customHeight="1" x14ac:dyDescent="0.15">
      <c r="A52" s="31"/>
      <c r="B52" s="15" t="s">
        <v>15</v>
      </c>
      <c r="C52" s="17">
        <f>IF(AND(E7=1,E10="",E11="",E12="",E24&gt;50000000,E24&lt;=100000000),ROUNDDOWN(E24,-3)*0.3-7000000,0)</f>
        <v>0</v>
      </c>
      <c r="D52" s="17"/>
      <c r="E52" s="17">
        <f>IF(AND(E7=1,E10&gt;=1,E24/2&gt;50000000,E24/2&lt;=100000000),ROUNDDOWN(E24/2,-3)*0.3-7000000,0)</f>
        <v>0</v>
      </c>
      <c r="F52" s="31">
        <f>IFERROR(IF(AND(E7=1,E10&gt;=1,E24/2/E10&gt;50000000,E24/2/E10&lt;=100000000),(ROUNDDOWN(E24/2/E10,-3)*0.3-7000000)*E10,0),0)</f>
        <v>0</v>
      </c>
      <c r="G52" s="31"/>
      <c r="H52" s="17">
        <f>IF(AND(E7=1,E10="",E11&gt;=1,E24*2/3&gt;50000000,E24*2/3&lt;=100000000),ROUNDDOWN(E24*2/3,-3)*0.3-7000000,0)</f>
        <v>0</v>
      </c>
      <c r="I52" s="31">
        <f>IFERROR(IF(AND(E7=1,E10="",E11&gt;=1,E24/3/E11&gt;50000000,E24/3/E11&lt;=100000000),(ROUNDDOWN(E24/3/E11,-3)*0.3-7000000)*E11,0),0)</f>
        <v>0</v>
      </c>
      <c r="J52" s="31"/>
      <c r="K52" s="31">
        <f>IF(AND(E7=1,E10="",E11="",E12&gt;=1,E24*3/4&gt;50000000,E24*3/4&lt;=100000000),ROUNDDOWN(E24*3/4,-3)*0.3-7000000,0)</f>
        <v>0</v>
      </c>
      <c r="L52" s="31">
        <f>IFERROR(IF(AND(E7=1,E10="",E11="",E12&gt;=1,E24/4/E12&gt;50000000,E24/4/E12&lt;=100000000),(ROUNDDOWN(E24/4/E12,-3)*0.3-7000000)*E12,0),0)</f>
        <v>0</v>
      </c>
      <c r="M52" s="31"/>
      <c r="N52" s="13"/>
      <c r="O52" s="15">
        <f>IF(AND(E7&lt;&gt;1,E24&gt;50000000,E24&lt;=100000000),(ROUNDDOWN(E24/E5,-3)*0.3-7000000)*E5,0)</f>
        <v>0</v>
      </c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</row>
    <row r="53" spans="1:39" ht="17.100000000000001" hidden="1" customHeight="1" x14ac:dyDescent="0.15">
      <c r="A53" s="31"/>
      <c r="B53" s="15" t="s">
        <v>16</v>
      </c>
      <c r="C53" s="17">
        <f>IF(AND(E7=1,E10="",E11="",E12="",E24&gt;100000000,E24&lt;=200000000),ROUNDDOWN(E24,-3)*0.4-17000000,0)</f>
        <v>0</v>
      </c>
      <c r="D53" s="17"/>
      <c r="E53" s="17">
        <f>IF(AND(E7=1,E10&gt;=1,E24/2&gt;100000000,E24/2&lt;=200000000),ROUNDDOWN(E24/2,-3)*0.4-17000000,0)</f>
        <v>0</v>
      </c>
      <c r="F53" s="31">
        <f>IFERROR(IF(AND(E7=1,E10&gt;=1,E24/2/E10&gt;100000000,E24/2/E10&lt;=200000000),(ROUNDDOWN(E24/2/E10,-3)*0.4-17000000)*E10,0),0)</f>
        <v>0</v>
      </c>
      <c r="G53" s="31"/>
      <c r="H53" s="17">
        <f>IF(AND(E7=1,E10="",E11&gt;=1,E24*2/3&gt;100000000,E24*2/3&lt;=200000000),ROUNDDOWN(E24*2/3,-3)*0.4-17000000,0)</f>
        <v>0</v>
      </c>
      <c r="I53" s="31">
        <f>IFERROR(IF(AND(E7=1,E10="",E11&gt;=1,E24/3/E11&gt;100000000,E24/3/E11&lt;=200000000),(ROUNDDOWN(E24/3/E11,-3)*0.4-17000000)*E11,0),0)</f>
        <v>0</v>
      </c>
      <c r="J53" s="31"/>
      <c r="K53" s="31">
        <f>IF(AND(E7=1,E10="",E11="",E12&gt;=1,E24*3/4&gt;100000000,E24*3/4&lt;=200000000),ROUNDDOWN(E24*3/4,-3)*0.4-17000000,0)</f>
        <v>0</v>
      </c>
      <c r="L53" s="31">
        <f>IFERROR(IF(AND(E7=1,E10="",E11="",E12&gt;=1,E24/4/E12&gt;100000000,E24/4/E12&lt;=200000000),(ROUNDDOWN(E24/4/E12,-3)*0.4-17000000)*E12,0),0)</f>
        <v>0</v>
      </c>
      <c r="M53" s="31"/>
      <c r="N53" s="13"/>
      <c r="O53" s="15">
        <f>IF(AND(E7&lt;&gt;1,E24&gt;100000000,E24&lt;=200000000),(ROUNDDOWN(E24/E5,-3)*0.4-17000000)*E5,0)</f>
        <v>0</v>
      </c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</row>
    <row r="54" spans="1:39" ht="17.100000000000001" hidden="1" customHeight="1" x14ac:dyDescent="0.15">
      <c r="A54" s="31"/>
      <c r="B54" s="15" t="s">
        <v>17</v>
      </c>
      <c r="C54" s="17">
        <f>IF(AND(E7=1,E10="",E11="",E12="",E24&gt;200000000,E24&lt;=300000000),ROUNDDOWN(E24,-3)*0.45-27000000,0)</f>
        <v>0</v>
      </c>
      <c r="D54" s="32"/>
      <c r="E54" s="17">
        <f>IF(AND(E7=1,E10&gt;=1,E24/2&gt;200000000,E24/2&lt;=300000000),ROUNDDOWN(E24/2,-3)*0.45-27000000,0)</f>
        <v>0</v>
      </c>
      <c r="F54" s="31">
        <f>IFERROR(IF(AND(E7=1,E10&gt;=1,E24/2/E10&gt;200000000,E24/2&lt;=300000000),(ROUNDDOWN(E24/2/E10,-3)*0.45-27000000)*E10,0),0)</f>
        <v>0</v>
      </c>
      <c r="G54" s="31"/>
      <c r="H54" s="17">
        <f>IF(AND(E7=1,E10="",E11&gt;=1,E24*2/3&gt;200000000,E24*2/3&lt;=300000000),ROUNDDOWN(E24*2/3,-3)*0.45-27000000,0)</f>
        <v>0</v>
      </c>
      <c r="I54" s="31">
        <f>IFERROR(IF(AND(E7=1,E10="",E11&gt;=1,E24/3/E11&gt;200000000,E24/3/E11&lt;=300000000),(ROUNDDOWN(E24/3/E11,-3)*0.45-27000000)*E11,0),0)</f>
        <v>0</v>
      </c>
      <c r="J54" s="31"/>
      <c r="K54" s="31">
        <f>IF(AND(E7=1,E10="",E11="",E12&gt;=1,E24*3/4&gt;200000000,E24*3/4&lt;=300000000),ROUNDDOWN(E24*3/4,-3)*0.45-27000000,0)</f>
        <v>0</v>
      </c>
      <c r="L54" s="31">
        <f>IFERROR(IF(AND(E7=1,E10="",E11="",E12&gt;=1,E24/4/E12&gt;200000000,E24/4/E12&lt;=300000000),(ROUNDDOWN(E24/4/E12,-3)*0.45-27000000)*E12,0),0)</f>
        <v>0</v>
      </c>
      <c r="M54" s="31"/>
      <c r="N54" s="13"/>
      <c r="O54" s="15">
        <f>IF(AND(E7&lt;&gt;1,E24&gt;200000000,E24&lt;=300000000),(ROUNDDOWN(E24/E5,-3)*0.45-27000000)*E5,0)</f>
        <v>0</v>
      </c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</row>
    <row r="55" spans="1:39" ht="17.100000000000001" hidden="1" customHeight="1" x14ac:dyDescent="0.15">
      <c r="A55" s="31"/>
      <c r="B55" s="15" t="s">
        <v>18</v>
      </c>
      <c r="C55" s="17">
        <f>IF(AND(E7=1,E10="",E11="",E12="",E24&gt;300000000,E24&lt;=600000000),ROUNDDOWN(E24,-3)*0.5-42000000,0)</f>
        <v>0</v>
      </c>
      <c r="D55" s="17"/>
      <c r="E55" s="17">
        <f>IF(AND(E7=1,E10&gt;=1,E24/2&gt;300000000,E24/2&lt;=600000000),ROUNDDOWN(E24/2,-3)*0.5-42000000,0)</f>
        <v>0</v>
      </c>
      <c r="F55" s="31">
        <f>IFERROR(IF(AND(E7=1,E10&gt;=1,E24/2/E10&gt;300000000,E24/2/E10&lt;=600000000),(ROUNDDOWN(E24/2/E10,-3)*0.5-42000000)*E10,0),0)</f>
        <v>0</v>
      </c>
      <c r="G55" s="31"/>
      <c r="H55" s="17">
        <f>IF(AND(E7=1,E10="",E11&gt;=1,E24*2/3&gt;300000000,E24*2/3&lt;=600000000),ROUNDDOWN(E24*2/3,-3)*0.5-42000000,0)</f>
        <v>0</v>
      </c>
      <c r="I55" s="31">
        <f>IFERROR(IF(AND(E7=1,E10="",E11&gt;=1,E24/3/E11&gt;300000000,E24/3/E11&lt;=600000000),(ROUNDDOWN(E24/3/E11,-3)*0.5-42000000)*E11,0),0)</f>
        <v>0</v>
      </c>
      <c r="J55" s="31"/>
      <c r="K55" s="31">
        <f>IF(AND(E7=1,E10="",E11="",E12&gt;=1,E24*3/4&gt;300000000,E24*3/4&lt;=600000000),ROUNDDOWN(E24*3/4,-3)*0.5-42000000,0)</f>
        <v>0</v>
      </c>
      <c r="L55" s="31">
        <f>IFERROR(IF(AND(E7=1,E10="",E11="",E12&gt;=1,E24/4/E12&gt;300000000,E24/4/E12&lt;=600000000),(ROUNDDOWN(E24/4/E12,-3)*0.5-42000000)*E12,0),0)</f>
        <v>0</v>
      </c>
      <c r="M55" s="31"/>
      <c r="N55" s="31"/>
      <c r="O55" s="15">
        <f>IF(AND(E7&lt;&gt;1,E24&gt;300000000,E24&lt;=600000000),(ROUNDDOWN(E24/E5,-3)*0.5-42000000)*E5,0)</f>
        <v>0</v>
      </c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</row>
    <row r="56" spans="1:39" ht="17.100000000000001" hidden="1" customHeight="1" x14ac:dyDescent="0.15">
      <c r="A56" s="31"/>
      <c r="B56" s="15" t="s">
        <v>19</v>
      </c>
      <c r="C56" s="17">
        <f>IF(AND(E7=1,E10="",E11="",E12="",E24&gt;600000000),ROUNDDOWN(E24,-3)*0.55-72000000,0)</f>
        <v>0</v>
      </c>
      <c r="D56" s="17"/>
      <c r="E56" s="17">
        <f>IF(AND(E7=1,E10&gt;=1,E24/2&gt;600000000),ROUNDDOWN(E24/2,-3)*0.55-72000000,0)</f>
        <v>0</v>
      </c>
      <c r="F56" s="31">
        <f>IFERROR(IF(AND(E7=1,E10&gt;=1,E24/2/E10&gt;600000000),(ROUNDDOWN(E24/2/E10,-3)*0.55-72000000)*E10,0),0)</f>
        <v>0</v>
      </c>
      <c r="G56" s="31"/>
      <c r="H56" s="17">
        <f>IF(AND(E7=1,E10="",E11&gt;=1,E24*2/3&gt;600000000),ROUNDDOWN(E24*2/3,-3)*0.55-72000000,0)</f>
        <v>0</v>
      </c>
      <c r="I56" s="31">
        <f>IFERROR(IF(AND(E7=1,E10="",E11&gt;=1,E24/3/E11&gt;600000000),(ROUNDDOWN(E24/3/E11,-3)*0.55-72000000)*E11,0),0)</f>
        <v>0</v>
      </c>
      <c r="J56" s="31"/>
      <c r="K56" s="31">
        <f>IF(AND(E7=1,E10="",E11="",E12&gt;=1,E24*3/4&gt;600000000),ROUNDDOWN(E24*3/4,-3)*0.55-72000000,0)</f>
        <v>0</v>
      </c>
      <c r="L56" s="31">
        <f>IFERROR(IF(AND(E7=1,E10="",E11="",E12&gt;=1,E24/4/E12&gt;600000000),(ROUNDDOWN(E24/4/E12,-3)*0.55-72000000)*E12,0),0)</f>
        <v>0</v>
      </c>
      <c r="M56" s="31"/>
      <c r="N56" s="31"/>
      <c r="O56" s="15">
        <f>IF(E24&gt;600000000,(ROUNDDOWN(E24/E5,-3)*0.55-72000000)*E5,0)</f>
        <v>0</v>
      </c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</row>
    <row r="57" spans="1:39" ht="17.100000000000001" hidden="1" customHeight="1" x14ac:dyDescent="0.15">
      <c r="A57" s="31"/>
      <c r="B57" s="17"/>
      <c r="C57" s="17">
        <f>SUM(C49:C56)</f>
        <v>0</v>
      </c>
      <c r="D57" s="17"/>
      <c r="E57" s="17"/>
      <c r="F57" s="31">
        <f>SUM(E49:F56)</f>
        <v>0</v>
      </c>
      <c r="G57" s="31"/>
      <c r="H57" s="31"/>
      <c r="I57" s="31">
        <f>SUM(H49:I56)</f>
        <v>0</v>
      </c>
      <c r="J57" s="31"/>
      <c r="K57" s="31"/>
      <c r="L57" s="31">
        <f>SUM(K49:L56)</f>
        <v>0</v>
      </c>
      <c r="M57" s="31"/>
      <c r="N57" s="31"/>
      <c r="O57" s="31">
        <f>SUM(O49:O56)</f>
        <v>0</v>
      </c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</row>
    <row r="58" spans="1:39" ht="17.100000000000001" hidden="1" customHeight="1" x14ac:dyDescent="0.15">
      <c r="A58" s="31"/>
      <c r="B58" s="17"/>
      <c r="C58" s="17"/>
      <c r="D58" s="17"/>
      <c r="E58" s="17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</row>
    <row r="59" spans="1:39" ht="17.100000000000001" hidden="1" customHeight="1" x14ac:dyDescent="0.15">
      <c r="A59" s="31"/>
      <c r="B59" s="17">
        <f>SUM(C57,F57,I57,L57,O57)</f>
        <v>0</v>
      </c>
      <c r="C59" s="17"/>
      <c r="D59" s="17"/>
      <c r="E59" s="17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</row>
    <row r="60" spans="1:39" ht="17.100000000000001" hidden="1" customHeight="1" x14ac:dyDescent="0.15">
      <c r="A60" s="31"/>
      <c r="B60" s="32"/>
      <c r="C60" s="32"/>
      <c r="D60" s="32"/>
      <c r="E60" s="32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</row>
    <row r="61" spans="1:39" ht="17.100000000000001" hidden="1" customHeight="1" x14ac:dyDescent="0.15">
      <c r="A61" s="31"/>
      <c r="B61" s="17"/>
      <c r="C61" s="17"/>
      <c r="D61" s="17"/>
      <c r="E61" s="17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</row>
    <row r="62" spans="1:39" ht="17.100000000000001" hidden="1" customHeight="1" x14ac:dyDescent="0.15">
      <c r="A62" s="31"/>
      <c r="B62" s="17"/>
      <c r="C62" s="17"/>
      <c r="D62" s="17"/>
      <c r="E62" s="17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</row>
    <row r="63" spans="1:39" ht="17.100000000000001" hidden="1" customHeight="1" x14ac:dyDescent="0.15">
      <c r="A63" s="31"/>
      <c r="B63" s="17" t="s">
        <v>41</v>
      </c>
      <c r="C63" s="17"/>
      <c r="D63" s="17"/>
      <c r="E63" s="17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</row>
    <row r="64" spans="1:39" ht="17.100000000000001" hidden="1" customHeight="1" x14ac:dyDescent="0.15">
      <c r="A64" s="31"/>
      <c r="B64" s="17">
        <f>IF(E10&gt;0,E10,0)</f>
        <v>0</v>
      </c>
      <c r="C64" s="17"/>
      <c r="D64" s="17"/>
      <c r="E64" s="17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</row>
    <row r="65" spans="1:39" ht="17.100000000000001" hidden="1" customHeight="1" x14ac:dyDescent="0.15">
      <c r="A65" s="31"/>
      <c r="B65" s="17">
        <f>IF(AND(E10="",E11&gt;0),E11,0)</f>
        <v>0</v>
      </c>
      <c r="C65" s="17"/>
      <c r="D65" s="17"/>
      <c r="E65" s="17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</row>
    <row r="66" spans="1:39" ht="17.100000000000001" hidden="1" customHeight="1" x14ac:dyDescent="0.15">
      <c r="A66" s="31"/>
      <c r="B66" s="17">
        <f>IF(AND(E10="",E11="",E12&gt;0),E12,0)</f>
        <v>0</v>
      </c>
      <c r="C66" s="17">
        <f>SUM(B64:B66)</f>
        <v>0</v>
      </c>
      <c r="D66" s="17"/>
      <c r="E66" s="17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</row>
    <row r="67" spans="1:39" ht="17.100000000000001" hidden="1" customHeight="1" x14ac:dyDescent="0.15">
      <c r="A67" s="31"/>
      <c r="B67" s="17"/>
      <c r="C67" s="17"/>
      <c r="D67" s="17"/>
      <c r="E67" s="17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</row>
    <row r="68" spans="1:39" ht="17.100000000000001" hidden="1" customHeight="1" x14ac:dyDescent="0.15">
      <c r="A68" s="31"/>
      <c r="B68" s="17"/>
      <c r="C68" s="17"/>
      <c r="D68" s="17"/>
      <c r="E68" s="17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</row>
    <row r="69" spans="1:39" ht="17.100000000000001" customHeight="1" x14ac:dyDescent="0.15">
      <c r="A69" s="31"/>
      <c r="B69" s="17"/>
      <c r="C69" s="17"/>
      <c r="D69" s="17"/>
      <c r="E69" s="17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</row>
    <row r="70" spans="1:39" ht="17.100000000000001" customHeight="1" x14ac:dyDescent="0.15">
      <c r="A70" s="31"/>
      <c r="B70" s="17"/>
      <c r="C70" s="17"/>
      <c r="D70" s="17"/>
      <c r="E70" s="17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</row>
    <row r="71" spans="1:39" ht="17.100000000000001" customHeight="1" x14ac:dyDescent="0.15">
      <c r="A71" s="31"/>
      <c r="B71" s="17"/>
      <c r="C71" s="17"/>
      <c r="D71" s="17"/>
      <c r="E71" s="17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</row>
    <row r="72" spans="1:39" ht="17.100000000000001" customHeight="1" x14ac:dyDescent="0.15">
      <c r="A72" s="31"/>
      <c r="B72" s="17"/>
      <c r="C72" s="17"/>
      <c r="D72" s="17"/>
      <c r="E72" s="17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</row>
    <row r="73" spans="1:39" ht="17.100000000000001" customHeight="1" x14ac:dyDescent="0.15">
      <c r="A73" s="31"/>
      <c r="B73" s="17"/>
      <c r="C73" s="17"/>
      <c r="D73" s="17"/>
      <c r="E73" s="17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</row>
    <row r="74" spans="1:39" ht="17.100000000000001" customHeight="1" x14ac:dyDescent="0.15">
      <c r="A74" s="31"/>
      <c r="B74" s="17"/>
      <c r="C74" s="17"/>
      <c r="D74" s="17"/>
      <c r="E74" s="17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</row>
    <row r="75" spans="1:39" ht="17.100000000000001" customHeight="1" x14ac:dyDescent="0.15">
      <c r="A75" s="31"/>
      <c r="B75" s="17"/>
      <c r="C75" s="17"/>
      <c r="D75" s="17"/>
      <c r="E75" s="17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</row>
    <row r="76" spans="1:39" ht="17.100000000000001" customHeight="1" x14ac:dyDescent="0.15">
      <c r="A76" s="31"/>
      <c r="B76" s="17"/>
      <c r="C76" s="17"/>
      <c r="D76" s="17"/>
      <c r="E76" s="17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</row>
    <row r="77" spans="1:39" ht="17.100000000000001" customHeight="1" x14ac:dyDescent="0.15">
      <c r="A77" s="31"/>
      <c r="B77" s="17"/>
      <c r="C77" s="17"/>
      <c r="D77" s="17"/>
      <c r="E77" s="17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</row>
    <row r="78" spans="1:39" ht="17.100000000000001" customHeight="1" x14ac:dyDescent="0.15">
      <c r="A78" s="31"/>
      <c r="B78" s="17"/>
      <c r="C78" s="17"/>
      <c r="D78" s="17"/>
      <c r="E78" s="17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</row>
    <row r="79" spans="1:39" ht="17.100000000000001" customHeight="1" x14ac:dyDescent="0.15">
      <c r="A79" s="31"/>
      <c r="B79" s="17"/>
      <c r="C79" s="17"/>
      <c r="D79" s="17"/>
      <c r="E79" s="17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</row>
    <row r="80" spans="1:39" ht="17.100000000000001" customHeight="1" x14ac:dyDescent="0.15">
      <c r="A80" s="31"/>
      <c r="B80" s="17"/>
      <c r="C80" s="17"/>
      <c r="D80" s="17"/>
      <c r="E80" s="17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</row>
    <row r="81" spans="1:39" ht="17.100000000000001" customHeight="1" x14ac:dyDescent="0.15">
      <c r="A81" s="31"/>
      <c r="B81" s="17"/>
      <c r="C81" s="17"/>
      <c r="D81" s="17"/>
      <c r="E81" s="17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</row>
    <row r="82" spans="1:39" ht="17.100000000000001" customHeight="1" x14ac:dyDescent="0.15">
      <c r="A82" s="31"/>
      <c r="B82" s="17"/>
      <c r="C82" s="17"/>
      <c r="D82" s="17"/>
      <c r="E82" s="17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</row>
    <row r="83" spans="1:39" ht="17.100000000000001" customHeight="1" x14ac:dyDescent="0.15">
      <c r="A83" s="31"/>
      <c r="B83" s="17"/>
      <c r="C83" s="17"/>
      <c r="D83" s="17"/>
      <c r="E83" s="17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</row>
    <row r="84" spans="1:39" ht="17.100000000000001" customHeight="1" x14ac:dyDescent="0.15">
      <c r="A84" s="31"/>
      <c r="B84" s="17"/>
      <c r="C84" s="17"/>
      <c r="D84" s="17"/>
      <c r="E84" s="17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</row>
    <row r="85" spans="1:39" ht="17.100000000000001" customHeight="1" x14ac:dyDescent="0.15">
      <c r="A85" s="31"/>
      <c r="B85" s="17"/>
      <c r="C85" s="17"/>
      <c r="D85" s="17"/>
      <c r="E85" s="17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</row>
    <row r="86" spans="1:39" ht="17.100000000000001" customHeight="1" x14ac:dyDescent="0.15">
      <c r="A86" s="31"/>
      <c r="B86" s="17"/>
      <c r="C86" s="17"/>
      <c r="D86" s="17"/>
      <c r="E86" s="17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</row>
    <row r="87" spans="1:39" ht="17.100000000000001" customHeight="1" x14ac:dyDescent="0.15">
      <c r="A87" s="31"/>
      <c r="B87" s="17"/>
      <c r="C87" s="17"/>
      <c r="D87" s="17"/>
      <c r="E87" s="17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</row>
    <row r="88" spans="1:39" ht="17.100000000000001" customHeight="1" x14ac:dyDescent="0.15">
      <c r="A88" s="31"/>
      <c r="B88" s="17"/>
      <c r="C88" s="17"/>
      <c r="D88" s="17"/>
      <c r="E88" s="17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</row>
    <row r="89" spans="1:39" ht="17.100000000000001" customHeight="1" x14ac:dyDescent="0.15">
      <c r="A89" s="31"/>
      <c r="B89" s="17"/>
      <c r="C89" s="17"/>
      <c r="D89" s="17"/>
      <c r="E89" s="17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</row>
    <row r="90" spans="1:39" ht="17.100000000000001" customHeight="1" x14ac:dyDescent="0.15">
      <c r="A90" s="31"/>
      <c r="B90" s="17"/>
      <c r="C90" s="17"/>
      <c r="D90" s="17"/>
      <c r="E90" s="17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</row>
    <row r="91" spans="1:39" ht="17.100000000000001" customHeight="1" x14ac:dyDescent="0.15">
      <c r="A91" s="31"/>
      <c r="B91" s="17"/>
      <c r="C91" s="17"/>
      <c r="D91" s="17"/>
      <c r="E91" s="17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</row>
    <row r="92" spans="1:39" ht="17.100000000000001" customHeight="1" x14ac:dyDescent="0.15">
      <c r="A92" s="31"/>
      <c r="B92" s="17"/>
      <c r="C92" s="17"/>
      <c r="D92" s="17"/>
      <c r="E92" s="17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</row>
    <row r="93" spans="1:39" ht="17.100000000000001" customHeight="1" x14ac:dyDescent="0.15">
      <c r="A93" s="31"/>
      <c r="B93" s="17"/>
      <c r="C93" s="17"/>
      <c r="D93" s="17"/>
      <c r="E93" s="17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</row>
    <row r="94" spans="1:39" ht="17.100000000000001" customHeight="1" x14ac:dyDescent="0.15">
      <c r="A94" s="31"/>
      <c r="B94" s="17"/>
      <c r="C94" s="17"/>
      <c r="D94" s="17"/>
      <c r="E94" s="17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</row>
    <row r="95" spans="1:39" ht="17.100000000000001" customHeight="1" x14ac:dyDescent="0.15">
      <c r="A95" s="31"/>
      <c r="B95" s="17"/>
      <c r="C95" s="17"/>
      <c r="D95" s="17"/>
      <c r="E95" s="17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</row>
    <row r="96" spans="1:39" ht="17.100000000000001" customHeight="1" x14ac:dyDescent="0.15">
      <c r="A96" s="31"/>
      <c r="B96" s="17"/>
      <c r="C96" s="17"/>
      <c r="D96" s="17"/>
      <c r="E96" s="17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</row>
    <row r="97" spans="1:39" ht="17.100000000000001" customHeight="1" x14ac:dyDescent="0.15">
      <c r="A97" s="31"/>
      <c r="B97" s="17"/>
      <c r="C97" s="17"/>
      <c r="D97" s="17"/>
      <c r="E97" s="17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</row>
    <row r="98" spans="1:39" ht="17.100000000000001" customHeight="1" x14ac:dyDescent="0.15">
      <c r="A98" s="31"/>
      <c r="B98" s="17"/>
      <c r="C98" s="17"/>
      <c r="D98" s="17"/>
      <c r="E98" s="17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</row>
    <row r="99" spans="1:39" ht="17.100000000000001" customHeight="1" x14ac:dyDescent="0.15">
      <c r="A99" s="31"/>
      <c r="B99" s="17"/>
      <c r="C99" s="17"/>
      <c r="D99" s="17"/>
      <c r="E99" s="17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</row>
    <row r="100" spans="1:39" ht="17.100000000000001" customHeight="1" x14ac:dyDescent="0.15">
      <c r="A100" s="31"/>
      <c r="B100" s="17"/>
      <c r="C100" s="17"/>
      <c r="D100" s="17"/>
      <c r="E100" s="17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</row>
    <row r="101" spans="1:39" ht="17.100000000000001" customHeight="1" x14ac:dyDescent="0.15">
      <c r="A101" s="31"/>
      <c r="B101" s="17"/>
      <c r="C101" s="17"/>
      <c r="D101" s="17"/>
      <c r="E101" s="17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</row>
    <row r="102" spans="1:39" ht="17.100000000000001" customHeight="1" x14ac:dyDescent="0.15">
      <c r="A102" s="31"/>
      <c r="B102" s="17"/>
      <c r="C102" s="17"/>
      <c r="D102" s="17"/>
      <c r="E102" s="17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</row>
    <row r="103" spans="1:39" ht="17.100000000000001" customHeight="1" x14ac:dyDescent="0.15">
      <c r="A103" s="31"/>
      <c r="B103" s="17"/>
      <c r="C103" s="17"/>
      <c r="D103" s="17"/>
      <c r="E103" s="17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</row>
    <row r="104" spans="1:39" ht="17.100000000000001" customHeight="1" x14ac:dyDescent="0.15">
      <c r="A104" s="31"/>
      <c r="B104" s="17"/>
      <c r="C104" s="17"/>
      <c r="D104" s="17"/>
      <c r="E104" s="17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</row>
    <row r="105" spans="1:39" ht="17.100000000000001" customHeight="1" x14ac:dyDescent="0.15">
      <c r="A105" s="31"/>
      <c r="B105" s="17"/>
      <c r="C105" s="17"/>
      <c r="D105" s="17"/>
      <c r="E105" s="17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</row>
    <row r="106" spans="1:39" ht="17.100000000000001" customHeight="1" x14ac:dyDescent="0.15">
      <c r="A106" s="31"/>
      <c r="B106" s="17"/>
      <c r="C106" s="17"/>
      <c r="D106" s="17"/>
      <c r="E106" s="17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</row>
    <row r="107" spans="1:39" ht="17.100000000000001" customHeight="1" x14ac:dyDescent="0.15">
      <c r="A107" s="31"/>
      <c r="B107" s="17"/>
      <c r="C107" s="17"/>
      <c r="D107" s="17"/>
      <c r="E107" s="17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</row>
    <row r="108" spans="1:39" ht="17.100000000000001" customHeight="1" x14ac:dyDescent="0.15">
      <c r="A108" s="31"/>
      <c r="B108" s="17"/>
      <c r="C108" s="17"/>
      <c r="D108" s="17"/>
      <c r="E108" s="17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</row>
    <row r="109" spans="1:39" ht="17.100000000000001" customHeight="1" x14ac:dyDescent="0.15">
      <c r="A109" s="31"/>
      <c r="B109" s="17"/>
      <c r="C109" s="17"/>
      <c r="D109" s="17"/>
      <c r="E109" s="17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</row>
    <row r="110" spans="1:39" ht="17.100000000000001" customHeight="1" x14ac:dyDescent="0.15">
      <c r="A110" s="31"/>
      <c r="B110" s="17"/>
      <c r="C110" s="17"/>
      <c r="D110" s="17"/>
      <c r="E110" s="17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</row>
    <row r="111" spans="1:39" ht="17.100000000000001" customHeight="1" x14ac:dyDescent="0.15">
      <c r="A111" s="31"/>
      <c r="B111" s="17"/>
      <c r="C111" s="17"/>
      <c r="D111" s="17"/>
      <c r="E111" s="17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</row>
    <row r="112" spans="1:39" ht="17.100000000000001" customHeight="1" x14ac:dyDescent="0.15">
      <c r="A112" s="31"/>
      <c r="B112" s="17"/>
      <c r="C112" s="17"/>
      <c r="D112" s="17"/>
      <c r="E112" s="17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</row>
    <row r="113" spans="1:39" ht="17.100000000000001" customHeight="1" x14ac:dyDescent="0.15">
      <c r="A113" s="31"/>
      <c r="B113" s="17"/>
      <c r="C113" s="17"/>
      <c r="D113" s="17"/>
      <c r="E113" s="17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</row>
    <row r="114" spans="1:39" ht="17.100000000000001" customHeight="1" x14ac:dyDescent="0.15">
      <c r="A114" s="31"/>
      <c r="B114" s="17"/>
      <c r="C114" s="17"/>
      <c r="D114" s="17"/>
      <c r="E114" s="17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</row>
    <row r="115" spans="1:39" ht="17.100000000000001" customHeight="1" x14ac:dyDescent="0.15">
      <c r="A115" s="31"/>
      <c r="B115" s="17"/>
      <c r="C115" s="17"/>
      <c r="D115" s="17"/>
      <c r="E115" s="17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</row>
    <row r="116" spans="1:39" ht="17.100000000000001" customHeight="1" x14ac:dyDescent="0.15">
      <c r="A116" s="31"/>
      <c r="B116" s="17"/>
      <c r="C116" s="17"/>
      <c r="D116" s="17"/>
      <c r="E116" s="17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</row>
    <row r="117" spans="1:39" ht="17.100000000000001" customHeight="1" x14ac:dyDescent="0.15">
      <c r="A117" s="31"/>
      <c r="B117" s="17"/>
      <c r="C117" s="17"/>
      <c r="D117" s="17"/>
      <c r="E117" s="17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</row>
    <row r="118" spans="1:39" ht="17.100000000000001" customHeight="1" x14ac:dyDescent="0.15">
      <c r="A118" s="31"/>
      <c r="B118" s="17"/>
      <c r="C118" s="17"/>
      <c r="D118" s="17"/>
      <c r="E118" s="17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</row>
    <row r="119" spans="1:39" ht="17.100000000000001" customHeight="1" x14ac:dyDescent="0.15">
      <c r="A119" s="31"/>
      <c r="B119" s="17"/>
      <c r="C119" s="17"/>
      <c r="D119" s="17"/>
      <c r="E119" s="17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</row>
    <row r="120" spans="1:39" ht="17.100000000000001" customHeight="1" x14ac:dyDescent="0.15">
      <c r="A120" s="31"/>
      <c r="B120" s="17"/>
      <c r="C120" s="17"/>
      <c r="D120" s="17"/>
      <c r="E120" s="17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</row>
    <row r="121" spans="1:39" ht="17.100000000000001" customHeight="1" x14ac:dyDescent="0.15">
      <c r="A121" s="31"/>
      <c r="B121" s="17"/>
      <c r="C121" s="17"/>
      <c r="D121" s="17"/>
      <c r="E121" s="17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</row>
    <row r="122" spans="1:39" ht="17.100000000000001" customHeight="1" x14ac:dyDescent="0.15">
      <c r="A122" s="31"/>
      <c r="B122" s="17"/>
      <c r="C122" s="17"/>
      <c r="D122" s="17"/>
      <c r="E122" s="17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</row>
    <row r="123" spans="1:39" ht="17.100000000000001" customHeight="1" x14ac:dyDescent="0.15">
      <c r="A123" s="31"/>
      <c r="B123" s="17"/>
      <c r="C123" s="17"/>
      <c r="D123" s="17"/>
      <c r="E123" s="17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</row>
    <row r="124" spans="1:39" ht="17.100000000000001" customHeight="1" x14ac:dyDescent="0.15">
      <c r="A124" s="31"/>
      <c r="B124" s="17"/>
      <c r="C124" s="17"/>
      <c r="D124" s="17"/>
      <c r="E124" s="17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</row>
    <row r="125" spans="1:39" ht="17.100000000000001" customHeight="1" x14ac:dyDescent="0.15">
      <c r="A125" s="31"/>
      <c r="B125" s="17"/>
      <c r="C125" s="17"/>
      <c r="D125" s="17"/>
      <c r="E125" s="17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</row>
    <row r="126" spans="1:39" ht="17.100000000000001" customHeight="1" x14ac:dyDescent="0.15">
      <c r="A126" s="31"/>
      <c r="B126" s="17"/>
      <c r="C126" s="17"/>
      <c r="D126" s="17"/>
      <c r="E126" s="17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</row>
    <row r="127" spans="1:39" ht="17.100000000000001" customHeight="1" x14ac:dyDescent="0.15">
      <c r="A127" s="31"/>
      <c r="B127" s="17"/>
      <c r="C127" s="17"/>
      <c r="D127" s="17"/>
      <c r="E127" s="17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</row>
    <row r="128" spans="1:39" ht="17.100000000000001" customHeight="1" x14ac:dyDescent="0.15">
      <c r="A128" s="31"/>
      <c r="B128" s="17"/>
      <c r="C128" s="17"/>
      <c r="D128" s="17"/>
      <c r="E128" s="17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</row>
    <row r="129" spans="1:39" ht="17.100000000000001" customHeight="1" x14ac:dyDescent="0.15">
      <c r="A129" s="31"/>
      <c r="B129" s="17"/>
      <c r="C129" s="17"/>
      <c r="D129" s="17"/>
      <c r="E129" s="17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</row>
    <row r="130" spans="1:39" ht="17.100000000000001" customHeight="1" x14ac:dyDescent="0.15">
      <c r="A130" s="31"/>
      <c r="B130" s="17"/>
      <c r="C130" s="17"/>
      <c r="D130" s="17"/>
      <c r="E130" s="17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</row>
    <row r="131" spans="1:39" ht="17.100000000000001" customHeight="1" x14ac:dyDescent="0.15">
      <c r="A131" s="31"/>
      <c r="B131" s="17"/>
      <c r="C131" s="17"/>
      <c r="D131" s="17"/>
      <c r="E131" s="17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</row>
    <row r="132" spans="1:39" ht="17.100000000000001" customHeight="1" x14ac:dyDescent="0.15">
      <c r="A132" s="31"/>
      <c r="B132" s="17"/>
      <c r="C132" s="17"/>
      <c r="D132" s="17"/>
      <c r="E132" s="17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</row>
    <row r="133" spans="1:39" ht="17.100000000000001" customHeight="1" x14ac:dyDescent="0.15">
      <c r="A133" s="31"/>
      <c r="B133" s="17"/>
      <c r="C133" s="17"/>
      <c r="D133" s="17"/>
      <c r="E133" s="17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</row>
    <row r="134" spans="1:39" ht="17.100000000000001" customHeight="1" x14ac:dyDescent="0.15">
      <c r="A134" s="31"/>
      <c r="B134" s="17"/>
      <c r="C134" s="17"/>
      <c r="D134" s="17"/>
      <c r="E134" s="17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</row>
    <row r="135" spans="1:39" ht="17.100000000000001" customHeight="1" x14ac:dyDescent="0.15">
      <c r="A135" s="31"/>
      <c r="B135" s="17"/>
      <c r="C135" s="17"/>
      <c r="D135" s="17"/>
      <c r="E135" s="17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</row>
    <row r="136" spans="1:39" ht="17.100000000000001" customHeight="1" x14ac:dyDescent="0.15">
      <c r="A136" s="31"/>
      <c r="B136" s="17"/>
      <c r="C136" s="17"/>
      <c r="D136" s="17"/>
      <c r="E136" s="17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</row>
    <row r="137" spans="1:39" ht="17.100000000000001" customHeight="1" x14ac:dyDescent="0.15">
      <c r="A137" s="31"/>
      <c r="B137" s="17"/>
      <c r="C137" s="17"/>
      <c r="D137" s="17"/>
      <c r="E137" s="17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</row>
    <row r="138" spans="1:39" ht="17.100000000000001" customHeight="1" x14ac:dyDescent="0.15">
      <c r="A138" s="31"/>
      <c r="B138" s="17"/>
      <c r="C138" s="17"/>
      <c r="D138" s="17"/>
      <c r="E138" s="17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</row>
    <row r="139" spans="1:39" ht="17.100000000000001" customHeight="1" x14ac:dyDescent="0.15">
      <c r="A139" s="31"/>
      <c r="B139" s="17"/>
      <c r="C139" s="17"/>
      <c r="D139" s="17"/>
      <c r="E139" s="17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</row>
    <row r="140" spans="1:39" ht="17.100000000000001" customHeight="1" x14ac:dyDescent="0.15">
      <c r="A140" s="31"/>
      <c r="B140" s="17"/>
      <c r="C140" s="17"/>
      <c r="D140" s="17"/>
      <c r="E140" s="17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</row>
    <row r="141" spans="1:39" ht="17.100000000000001" customHeight="1" x14ac:dyDescent="0.15">
      <c r="A141" s="31"/>
      <c r="B141" s="17"/>
      <c r="C141" s="17"/>
      <c r="D141" s="17"/>
      <c r="E141" s="17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</row>
    <row r="142" spans="1:39" ht="17.100000000000001" customHeight="1" x14ac:dyDescent="0.15">
      <c r="A142" s="31"/>
      <c r="B142" s="17"/>
      <c r="C142" s="17"/>
      <c r="D142" s="17"/>
      <c r="E142" s="17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</row>
    <row r="143" spans="1:39" ht="17.100000000000001" customHeight="1" x14ac:dyDescent="0.15">
      <c r="A143" s="31"/>
      <c r="B143" s="17"/>
      <c r="C143" s="17"/>
      <c r="D143" s="17"/>
      <c r="E143" s="17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</row>
    <row r="144" spans="1:39" ht="17.100000000000001" customHeight="1" x14ac:dyDescent="0.15">
      <c r="A144" s="31"/>
      <c r="B144" s="17"/>
      <c r="C144" s="17"/>
      <c r="D144" s="17"/>
      <c r="E144" s="17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</row>
    <row r="145" spans="1:39" ht="17.100000000000001" customHeight="1" x14ac:dyDescent="0.15">
      <c r="A145" s="31"/>
      <c r="B145" s="17"/>
      <c r="C145" s="17"/>
      <c r="D145" s="17"/>
      <c r="E145" s="17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</row>
    <row r="146" spans="1:39" ht="17.100000000000001" customHeight="1" x14ac:dyDescent="0.15">
      <c r="A146" s="31"/>
      <c r="B146" s="17"/>
      <c r="C146" s="17"/>
      <c r="D146" s="17"/>
      <c r="E146" s="17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</row>
    <row r="147" spans="1:39" ht="17.100000000000001" customHeight="1" x14ac:dyDescent="0.15">
      <c r="A147" s="31"/>
      <c r="B147" s="17"/>
      <c r="C147" s="17"/>
      <c r="D147" s="17"/>
      <c r="E147" s="17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</row>
    <row r="148" spans="1:39" ht="17.100000000000001" customHeight="1" x14ac:dyDescent="0.15">
      <c r="A148" s="31"/>
      <c r="B148" s="17"/>
      <c r="C148" s="17"/>
      <c r="D148" s="17"/>
      <c r="E148" s="17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</row>
    <row r="149" spans="1:39" ht="17.100000000000001" customHeight="1" x14ac:dyDescent="0.15">
      <c r="A149" s="31"/>
      <c r="B149" s="17"/>
      <c r="C149" s="17"/>
      <c r="D149" s="17"/>
      <c r="E149" s="17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</row>
    <row r="150" spans="1:39" ht="17.100000000000001" customHeight="1" x14ac:dyDescent="0.15">
      <c r="A150" s="31"/>
      <c r="B150" s="17"/>
      <c r="C150" s="17"/>
      <c r="D150" s="17"/>
      <c r="E150" s="17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</row>
    <row r="151" spans="1:39" ht="17.100000000000001" customHeight="1" x14ac:dyDescent="0.15">
      <c r="A151" s="31"/>
      <c r="B151" s="17"/>
      <c r="C151" s="17"/>
      <c r="D151" s="17"/>
      <c r="E151" s="17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</row>
    <row r="152" spans="1:39" ht="17.100000000000001" customHeight="1" x14ac:dyDescent="0.15">
      <c r="A152" s="31"/>
      <c r="B152" s="17"/>
      <c r="C152" s="17"/>
      <c r="D152" s="17"/>
      <c r="E152" s="17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</row>
    <row r="153" spans="1:39" ht="17.100000000000001" customHeight="1" x14ac:dyDescent="0.15">
      <c r="A153" s="31"/>
      <c r="B153" s="17"/>
      <c r="C153" s="17"/>
      <c r="D153" s="17"/>
      <c r="E153" s="17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</row>
    <row r="154" spans="1:39" ht="17.100000000000001" customHeight="1" x14ac:dyDescent="0.15">
      <c r="A154" s="31"/>
      <c r="B154" s="17"/>
      <c r="C154" s="17"/>
      <c r="D154" s="17"/>
      <c r="E154" s="17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</row>
    <row r="155" spans="1:39" ht="17.100000000000001" customHeight="1" x14ac:dyDescent="0.15">
      <c r="A155" s="31"/>
      <c r="B155" s="17"/>
      <c r="C155" s="17"/>
      <c r="D155" s="17"/>
      <c r="E155" s="17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</row>
    <row r="156" spans="1:39" ht="17.100000000000001" customHeight="1" x14ac:dyDescent="0.15">
      <c r="A156" s="31"/>
      <c r="B156" s="17"/>
      <c r="C156" s="17"/>
      <c r="D156" s="17"/>
      <c r="E156" s="17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</row>
    <row r="157" spans="1:39" ht="17.100000000000001" customHeight="1" x14ac:dyDescent="0.15">
      <c r="A157" s="31"/>
      <c r="B157" s="17"/>
      <c r="C157" s="17"/>
      <c r="D157" s="17"/>
      <c r="E157" s="17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</row>
    <row r="158" spans="1:39" ht="17.100000000000001" customHeight="1" x14ac:dyDescent="0.15">
      <c r="A158" s="31"/>
      <c r="B158" s="17"/>
      <c r="C158" s="17"/>
      <c r="D158" s="17"/>
      <c r="E158" s="17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</row>
    <row r="159" spans="1:39" ht="17.100000000000001" customHeight="1" x14ac:dyDescent="0.15">
      <c r="A159" s="31"/>
      <c r="B159" s="17"/>
      <c r="C159" s="17"/>
      <c r="D159" s="17"/>
      <c r="E159" s="17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</row>
    <row r="160" spans="1:39" ht="17.100000000000001" customHeight="1" x14ac:dyDescent="0.15">
      <c r="A160" s="31"/>
      <c r="B160" s="17"/>
      <c r="C160" s="17"/>
      <c r="D160" s="17"/>
      <c r="E160" s="17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</row>
    <row r="161" spans="1:39" ht="17.100000000000001" customHeight="1" x14ac:dyDescent="0.15">
      <c r="A161" s="31"/>
      <c r="B161" s="17"/>
      <c r="C161" s="17"/>
      <c r="D161" s="17"/>
      <c r="E161" s="17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</row>
    <row r="162" spans="1:39" ht="17.100000000000001" customHeight="1" x14ac:dyDescent="0.15">
      <c r="A162" s="31"/>
      <c r="B162" s="17"/>
      <c r="C162" s="17"/>
      <c r="D162" s="17"/>
      <c r="E162" s="17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</row>
    <row r="163" spans="1:39" ht="17.100000000000001" customHeight="1" x14ac:dyDescent="0.15">
      <c r="A163" s="31"/>
      <c r="B163" s="17"/>
      <c r="C163" s="17"/>
      <c r="D163" s="17"/>
      <c r="E163" s="17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</row>
    <row r="164" spans="1:39" ht="17.100000000000001" customHeight="1" x14ac:dyDescent="0.15">
      <c r="A164" s="31"/>
      <c r="B164" s="17"/>
      <c r="C164" s="17"/>
      <c r="D164" s="17"/>
      <c r="E164" s="17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</row>
    <row r="165" spans="1:39" ht="17.100000000000001" customHeight="1" x14ac:dyDescent="0.15">
      <c r="A165" s="31"/>
      <c r="B165" s="17"/>
      <c r="C165" s="17"/>
      <c r="D165" s="17"/>
      <c r="E165" s="17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</row>
    <row r="166" spans="1:39" ht="17.100000000000001" customHeight="1" x14ac:dyDescent="0.15">
      <c r="A166" s="31"/>
      <c r="B166" s="17"/>
      <c r="C166" s="17"/>
      <c r="D166" s="17"/>
      <c r="E166" s="17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</row>
    <row r="167" spans="1:39" ht="17.100000000000001" customHeight="1" x14ac:dyDescent="0.15">
      <c r="A167" s="31"/>
      <c r="B167" s="17"/>
      <c r="C167" s="17"/>
      <c r="D167" s="17"/>
      <c r="E167" s="17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</row>
    <row r="168" spans="1:39" ht="17.100000000000001" customHeight="1" x14ac:dyDescent="0.15">
      <c r="A168" s="31"/>
      <c r="B168" s="17"/>
      <c r="C168" s="17"/>
      <c r="D168" s="17"/>
      <c r="E168" s="17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</row>
    <row r="169" spans="1:39" ht="17.100000000000001" customHeight="1" x14ac:dyDescent="0.15">
      <c r="A169" s="31"/>
      <c r="B169" s="17"/>
      <c r="C169" s="17"/>
      <c r="D169" s="17"/>
      <c r="E169" s="17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</row>
    <row r="170" spans="1:39" ht="17.100000000000001" customHeight="1" x14ac:dyDescent="0.15">
      <c r="A170" s="31"/>
      <c r="B170" s="17"/>
      <c r="C170" s="17"/>
      <c r="D170" s="17"/>
      <c r="E170" s="17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</row>
    <row r="171" spans="1:39" ht="17.100000000000001" customHeight="1" x14ac:dyDescent="0.15">
      <c r="A171" s="31"/>
      <c r="B171" s="17"/>
      <c r="C171" s="17"/>
      <c r="D171" s="17"/>
      <c r="E171" s="17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</row>
    <row r="172" spans="1:39" ht="17.100000000000001" customHeight="1" x14ac:dyDescent="0.15">
      <c r="A172" s="31"/>
      <c r="B172" s="17"/>
      <c r="C172" s="17"/>
      <c r="D172" s="17"/>
      <c r="E172" s="17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</row>
    <row r="173" spans="1:39" ht="17.100000000000001" customHeight="1" x14ac:dyDescent="0.15">
      <c r="A173" s="31"/>
      <c r="B173" s="17"/>
      <c r="C173" s="17"/>
      <c r="D173" s="17"/>
      <c r="E173" s="17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</row>
    <row r="174" spans="1:39" ht="17.100000000000001" customHeight="1" x14ac:dyDescent="0.15">
      <c r="A174" s="31"/>
      <c r="B174" s="17"/>
      <c r="C174" s="17"/>
      <c r="D174" s="17"/>
      <c r="E174" s="17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</row>
    <row r="175" spans="1:39" ht="17.100000000000001" customHeight="1" x14ac:dyDescent="0.15">
      <c r="A175" s="31"/>
      <c r="B175" s="17"/>
      <c r="C175" s="17"/>
      <c r="D175" s="17"/>
      <c r="E175" s="17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</row>
    <row r="176" spans="1:39" ht="17.100000000000001" customHeight="1" x14ac:dyDescent="0.15">
      <c r="A176" s="31"/>
      <c r="B176" s="17"/>
      <c r="C176" s="17"/>
      <c r="D176" s="17"/>
      <c r="E176" s="17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</row>
    <row r="177" spans="1:39" ht="17.100000000000001" customHeight="1" x14ac:dyDescent="0.15">
      <c r="A177" s="31"/>
      <c r="B177" s="17"/>
      <c r="C177" s="17"/>
      <c r="D177" s="17"/>
      <c r="E177" s="17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</row>
    <row r="178" spans="1:39" ht="17.100000000000001" customHeight="1" x14ac:dyDescent="0.15">
      <c r="A178" s="31"/>
      <c r="B178" s="17"/>
      <c r="C178" s="17"/>
      <c r="D178" s="17"/>
      <c r="E178" s="17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</row>
    <row r="179" spans="1:39" ht="17.100000000000001" customHeight="1" x14ac:dyDescent="0.15">
      <c r="A179" s="31"/>
      <c r="B179" s="17"/>
      <c r="C179" s="17"/>
      <c r="D179" s="17"/>
      <c r="E179" s="17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</row>
    <row r="180" spans="1:39" ht="17.100000000000001" customHeight="1" x14ac:dyDescent="0.15">
      <c r="A180" s="31"/>
      <c r="B180" s="17"/>
      <c r="C180" s="17"/>
      <c r="D180" s="17"/>
      <c r="E180" s="17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</row>
    <row r="181" spans="1:39" ht="17.100000000000001" customHeight="1" x14ac:dyDescent="0.15">
      <c r="A181" s="31"/>
      <c r="B181" s="17"/>
      <c r="C181" s="17"/>
      <c r="D181" s="17"/>
      <c r="E181" s="17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</row>
    <row r="182" spans="1:39" ht="17.100000000000001" customHeight="1" x14ac:dyDescent="0.15">
      <c r="A182" s="31"/>
      <c r="B182" s="17"/>
      <c r="C182" s="17"/>
      <c r="D182" s="17"/>
      <c r="E182" s="17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</row>
    <row r="183" spans="1:39" ht="17.100000000000001" customHeight="1" x14ac:dyDescent="0.15">
      <c r="A183" s="31"/>
      <c r="B183" s="17"/>
      <c r="C183" s="17"/>
      <c r="D183" s="17"/>
      <c r="E183" s="17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</row>
    <row r="184" spans="1:39" ht="17.100000000000001" customHeight="1" x14ac:dyDescent="0.15">
      <c r="A184" s="31"/>
      <c r="B184" s="17"/>
      <c r="C184" s="17"/>
      <c r="D184" s="17"/>
      <c r="E184" s="17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</row>
    <row r="185" spans="1:39" ht="17.100000000000001" customHeight="1" x14ac:dyDescent="0.15">
      <c r="A185" s="31"/>
      <c r="B185" s="17"/>
      <c r="C185" s="17"/>
      <c r="D185" s="17"/>
      <c r="E185" s="17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</row>
    <row r="186" spans="1:39" ht="17.100000000000001" customHeight="1" x14ac:dyDescent="0.15">
      <c r="A186" s="31"/>
      <c r="B186" s="17"/>
      <c r="C186" s="17"/>
      <c r="D186" s="17"/>
      <c r="E186" s="17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</row>
    <row r="187" spans="1:39" ht="17.100000000000001" customHeight="1" x14ac:dyDescent="0.15">
      <c r="A187" s="31"/>
      <c r="B187" s="17"/>
      <c r="C187" s="17"/>
      <c r="D187" s="17"/>
      <c r="E187" s="17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</row>
    <row r="188" spans="1:39" ht="17.100000000000001" customHeight="1" x14ac:dyDescent="0.15">
      <c r="A188" s="31"/>
      <c r="B188" s="17"/>
      <c r="C188" s="17"/>
      <c r="D188" s="17"/>
      <c r="E188" s="17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</row>
    <row r="189" spans="1:39" ht="17.100000000000001" customHeight="1" x14ac:dyDescent="0.15">
      <c r="A189" s="31"/>
      <c r="B189" s="17"/>
      <c r="C189" s="17"/>
      <c r="D189" s="17"/>
      <c r="E189" s="17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</row>
    <row r="190" spans="1:39" ht="17.100000000000001" customHeight="1" x14ac:dyDescent="0.15">
      <c r="A190" s="31"/>
      <c r="B190" s="17"/>
      <c r="C190" s="17"/>
      <c r="D190" s="17"/>
      <c r="E190" s="17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</row>
    <row r="191" spans="1:39" ht="17.100000000000001" customHeight="1" x14ac:dyDescent="0.15">
      <c r="A191" s="31"/>
      <c r="B191" s="17"/>
      <c r="C191" s="17"/>
      <c r="D191" s="17"/>
      <c r="E191" s="17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</row>
    <row r="192" spans="1:39" ht="17.100000000000001" customHeight="1" x14ac:dyDescent="0.15">
      <c r="A192" s="31"/>
      <c r="B192" s="17"/>
      <c r="C192" s="17"/>
      <c r="D192" s="17"/>
      <c r="E192" s="17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</row>
    <row r="193" spans="1:39" ht="17.100000000000001" customHeight="1" x14ac:dyDescent="0.15">
      <c r="A193" s="31"/>
      <c r="B193" s="17"/>
      <c r="C193" s="17"/>
      <c r="D193" s="17"/>
      <c r="E193" s="17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</row>
    <row r="194" spans="1:39" ht="17.100000000000001" customHeight="1" x14ac:dyDescent="0.15">
      <c r="A194" s="31"/>
      <c r="B194" s="17"/>
      <c r="C194" s="17"/>
      <c r="D194" s="17"/>
      <c r="E194" s="17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</row>
    <row r="195" spans="1:39" ht="17.100000000000001" customHeight="1" x14ac:dyDescent="0.15">
      <c r="A195" s="31"/>
      <c r="B195" s="17"/>
      <c r="C195" s="17"/>
      <c r="D195" s="17"/>
      <c r="E195" s="17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</row>
    <row r="196" spans="1:39" ht="17.100000000000001" customHeight="1" x14ac:dyDescent="0.15">
      <c r="A196" s="31"/>
      <c r="B196" s="17"/>
      <c r="C196" s="17"/>
      <c r="D196" s="17"/>
      <c r="E196" s="17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</row>
    <row r="197" spans="1:39" ht="17.100000000000001" customHeight="1" x14ac:dyDescent="0.15">
      <c r="A197" s="31"/>
      <c r="B197" s="17"/>
      <c r="C197" s="17"/>
      <c r="D197" s="17"/>
      <c r="E197" s="17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</row>
    <row r="198" spans="1:39" ht="17.100000000000001" customHeight="1" x14ac:dyDescent="0.15">
      <c r="A198" s="31"/>
      <c r="B198" s="17"/>
      <c r="C198" s="17"/>
      <c r="D198" s="17"/>
      <c r="E198" s="17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</row>
    <row r="199" spans="1:39" ht="17.100000000000001" customHeight="1" x14ac:dyDescent="0.15">
      <c r="A199" s="31"/>
      <c r="B199" s="17"/>
      <c r="C199" s="17"/>
      <c r="D199" s="17"/>
      <c r="E199" s="17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</row>
    <row r="200" spans="1:39" ht="17.100000000000001" customHeight="1" x14ac:dyDescent="0.15">
      <c r="A200" s="31"/>
      <c r="B200" s="17"/>
      <c r="C200" s="17"/>
      <c r="D200" s="17"/>
      <c r="E200" s="17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</row>
    <row r="201" spans="1:39" ht="17.100000000000001" customHeight="1" x14ac:dyDescent="0.15">
      <c r="A201" s="31"/>
      <c r="B201" s="17"/>
      <c r="C201" s="17"/>
      <c r="D201" s="17"/>
      <c r="E201" s="17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</row>
    <row r="202" spans="1:39" ht="17.100000000000001" customHeight="1" x14ac:dyDescent="0.15">
      <c r="A202" s="31"/>
      <c r="B202" s="17"/>
      <c r="C202" s="17"/>
      <c r="D202" s="17"/>
      <c r="E202" s="17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</row>
    <row r="203" spans="1:39" ht="17.100000000000001" customHeight="1" x14ac:dyDescent="0.15">
      <c r="A203" s="31"/>
      <c r="B203" s="17"/>
      <c r="C203" s="17"/>
      <c r="D203" s="17"/>
      <c r="E203" s="17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</row>
    <row r="204" spans="1:39" ht="17.100000000000001" customHeight="1" x14ac:dyDescent="0.15">
      <c r="A204" s="31"/>
      <c r="B204" s="17"/>
      <c r="C204" s="17"/>
      <c r="D204" s="17"/>
      <c r="E204" s="17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</row>
    <row r="205" spans="1:39" ht="17.100000000000001" customHeight="1" x14ac:dyDescent="0.15">
      <c r="A205" s="31"/>
      <c r="B205" s="17"/>
      <c r="C205" s="17"/>
      <c r="D205" s="17"/>
      <c r="E205" s="17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</row>
    <row r="206" spans="1:39" ht="17.100000000000001" customHeight="1" x14ac:dyDescent="0.15">
      <c r="A206" s="31"/>
      <c r="B206" s="17"/>
      <c r="C206" s="17"/>
      <c r="D206" s="17"/>
      <c r="E206" s="17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</row>
    <row r="207" spans="1:39" ht="17.100000000000001" customHeight="1" x14ac:dyDescent="0.15">
      <c r="A207" s="31"/>
      <c r="B207" s="17"/>
      <c r="C207" s="17"/>
      <c r="D207" s="17"/>
      <c r="E207" s="17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</row>
    <row r="208" spans="1:39" ht="17.100000000000001" customHeight="1" x14ac:dyDescent="0.15">
      <c r="A208" s="31"/>
      <c r="B208" s="17"/>
      <c r="C208" s="17"/>
      <c r="D208" s="17"/>
      <c r="E208" s="17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</row>
    <row r="209" spans="2:5" ht="17.100000000000001" customHeight="1" x14ac:dyDescent="0.15">
      <c r="B209" s="16"/>
      <c r="C209" s="16"/>
      <c r="D209" s="16"/>
      <c r="E209" s="16"/>
    </row>
    <row r="210" spans="2:5" ht="17.100000000000001" customHeight="1" x14ac:dyDescent="0.15">
      <c r="B210" s="16"/>
      <c r="C210" s="16"/>
      <c r="D210" s="16"/>
      <c r="E210" s="16"/>
    </row>
    <row r="211" spans="2:5" ht="17.100000000000001" customHeight="1" x14ac:dyDescent="0.15">
      <c r="B211" s="16"/>
      <c r="C211" s="16"/>
      <c r="D211" s="16"/>
      <c r="E211" s="16"/>
    </row>
    <row r="212" spans="2:5" ht="17.100000000000001" customHeight="1" x14ac:dyDescent="0.15">
      <c r="B212" s="16"/>
      <c r="C212" s="16"/>
      <c r="D212" s="16"/>
      <c r="E212" s="16"/>
    </row>
    <row r="213" spans="2:5" ht="17.100000000000001" customHeight="1" x14ac:dyDescent="0.15">
      <c r="B213" s="16"/>
      <c r="C213" s="16"/>
      <c r="D213" s="16"/>
      <c r="E213" s="16"/>
    </row>
    <row r="214" spans="2:5" ht="17.100000000000001" customHeight="1" x14ac:dyDescent="0.15">
      <c r="B214" s="16"/>
      <c r="C214" s="16"/>
      <c r="D214" s="16"/>
      <c r="E214" s="16"/>
    </row>
    <row r="215" spans="2:5" ht="17.100000000000001" customHeight="1" x14ac:dyDescent="0.15">
      <c r="B215" s="16"/>
      <c r="C215" s="16"/>
      <c r="D215" s="16"/>
      <c r="E215" s="16"/>
    </row>
    <row r="216" spans="2:5" ht="17.100000000000001" customHeight="1" x14ac:dyDescent="0.15">
      <c r="B216" s="16"/>
      <c r="C216" s="16"/>
      <c r="D216" s="16"/>
      <c r="E216" s="16"/>
    </row>
    <row r="217" spans="2:5" ht="17.100000000000001" customHeight="1" x14ac:dyDescent="0.15">
      <c r="B217" s="16"/>
      <c r="C217" s="16"/>
      <c r="D217" s="16"/>
      <c r="E217" s="16"/>
    </row>
    <row r="218" spans="2:5" ht="17.100000000000001" customHeight="1" x14ac:dyDescent="0.15">
      <c r="B218" s="16"/>
      <c r="C218" s="16"/>
      <c r="D218" s="16"/>
      <c r="E218" s="16"/>
    </row>
    <row r="219" spans="2:5" ht="17.100000000000001" customHeight="1" x14ac:dyDescent="0.15">
      <c r="B219" s="16"/>
      <c r="C219" s="16"/>
      <c r="D219" s="16"/>
      <c r="E219" s="16"/>
    </row>
    <row r="220" spans="2:5" ht="17.100000000000001" customHeight="1" x14ac:dyDescent="0.15">
      <c r="B220" s="16"/>
      <c r="C220" s="16"/>
      <c r="D220" s="16"/>
      <c r="E220" s="16"/>
    </row>
    <row r="221" spans="2:5" ht="17.100000000000001" customHeight="1" x14ac:dyDescent="0.15">
      <c r="B221" s="16"/>
      <c r="C221" s="16"/>
      <c r="D221" s="16"/>
      <c r="E221" s="16"/>
    </row>
    <row r="222" spans="2:5" ht="17.100000000000001" customHeight="1" x14ac:dyDescent="0.15">
      <c r="B222" s="16"/>
      <c r="C222" s="16"/>
      <c r="D222" s="16"/>
      <c r="E222" s="16"/>
    </row>
    <row r="223" spans="2:5" ht="17.100000000000001" customHeight="1" x14ac:dyDescent="0.15">
      <c r="B223" s="16"/>
      <c r="C223" s="16"/>
      <c r="D223" s="16"/>
      <c r="E223" s="16"/>
    </row>
    <row r="224" spans="2:5" ht="17.100000000000001" customHeight="1" x14ac:dyDescent="0.15">
      <c r="B224" s="16"/>
      <c r="C224" s="16"/>
      <c r="D224" s="16"/>
      <c r="E224" s="16"/>
    </row>
    <row r="225" spans="2:5" ht="17.100000000000001" customHeight="1" x14ac:dyDescent="0.15">
      <c r="B225" s="16"/>
      <c r="C225" s="16"/>
      <c r="D225" s="16"/>
      <c r="E225" s="16"/>
    </row>
    <row r="226" spans="2:5" ht="17.100000000000001" customHeight="1" x14ac:dyDescent="0.15">
      <c r="B226" s="16"/>
      <c r="C226" s="16"/>
      <c r="D226" s="16"/>
      <c r="E226" s="16"/>
    </row>
    <row r="227" spans="2:5" ht="17.100000000000001" customHeight="1" x14ac:dyDescent="0.15">
      <c r="B227" s="16"/>
      <c r="C227" s="16"/>
      <c r="D227" s="16"/>
      <c r="E227" s="16"/>
    </row>
    <row r="228" spans="2:5" ht="17.100000000000001" customHeight="1" x14ac:dyDescent="0.15">
      <c r="B228" s="16"/>
      <c r="C228" s="16"/>
      <c r="D228" s="16"/>
      <c r="E228" s="16"/>
    </row>
    <row r="229" spans="2:5" ht="17.100000000000001" customHeight="1" x14ac:dyDescent="0.15">
      <c r="B229" s="16"/>
      <c r="C229" s="16"/>
      <c r="D229" s="16"/>
      <c r="E229" s="16"/>
    </row>
    <row r="230" spans="2:5" ht="17.100000000000001" customHeight="1" x14ac:dyDescent="0.15">
      <c r="B230" s="16"/>
      <c r="C230" s="16"/>
      <c r="D230" s="16"/>
      <c r="E230" s="16"/>
    </row>
    <row r="231" spans="2:5" ht="17.100000000000001" customHeight="1" x14ac:dyDescent="0.15">
      <c r="B231" s="16"/>
      <c r="C231" s="16"/>
      <c r="D231" s="16"/>
      <c r="E231" s="16"/>
    </row>
    <row r="232" spans="2:5" ht="17.100000000000001" customHeight="1" x14ac:dyDescent="0.15">
      <c r="B232" s="16"/>
      <c r="C232" s="16"/>
      <c r="D232" s="16"/>
      <c r="E232" s="16"/>
    </row>
    <row r="233" spans="2:5" ht="17.100000000000001" customHeight="1" x14ac:dyDescent="0.15">
      <c r="B233" s="16"/>
      <c r="C233" s="16"/>
      <c r="D233" s="16"/>
      <c r="E233" s="16"/>
    </row>
    <row r="234" spans="2:5" ht="17.100000000000001" customHeight="1" x14ac:dyDescent="0.15">
      <c r="B234" s="16"/>
      <c r="C234" s="16"/>
      <c r="D234" s="16"/>
      <c r="E234" s="16"/>
    </row>
    <row r="235" spans="2:5" ht="17.100000000000001" customHeight="1" x14ac:dyDescent="0.15">
      <c r="B235" s="16"/>
      <c r="C235" s="16"/>
      <c r="D235" s="16"/>
      <c r="E235" s="16"/>
    </row>
    <row r="236" spans="2:5" ht="17.100000000000001" customHeight="1" x14ac:dyDescent="0.15">
      <c r="B236" s="16"/>
      <c r="C236" s="16"/>
      <c r="D236" s="16"/>
      <c r="E236" s="16"/>
    </row>
    <row r="237" spans="2:5" ht="17.100000000000001" customHeight="1" x14ac:dyDescent="0.15">
      <c r="B237" s="16"/>
      <c r="C237" s="16"/>
      <c r="D237" s="16"/>
      <c r="E237" s="16"/>
    </row>
    <row r="238" spans="2:5" ht="17.100000000000001" customHeight="1" x14ac:dyDescent="0.15">
      <c r="B238" s="16"/>
      <c r="C238" s="16"/>
      <c r="D238" s="16"/>
      <c r="E238" s="16"/>
    </row>
    <row r="239" spans="2:5" ht="17.100000000000001" customHeight="1" x14ac:dyDescent="0.15">
      <c r="B239" s="16"/>
      <c r="C239" s="16"/>
      <c r="D239" s="16"/>
      <c r="E239" s="16"/>
    </row>
    <row r="240" spans="2:5" ht="17.100000000000001" customHeight="1" x14ac:dyDescent="0.15">
      <c r="B240" s="16"/>
      <c r="C240" s="16"/>
      <c r="D240" s="16"/>
      <c r="E240" s="16"/>
    </row>
    <row r="241" spans="2:5" ht="17.100000000000001" customHeight="1" x14ac:dyDescent="0.15">
      <c r="B241" s="16"/>
      <c r="C241" s="16"/>
      <c r="D241" s="16"/>
      <c r="E241" s="16"/>
    </row>
    <row r="242" spans="2:5" ht="17.100000000000001" customHeight="1" x14ac:dyDescent="0.15">
      <c r="B242" s="16"/>
      <c r="C242" s="16"/>
      <c r="D242" s="16"/>
      <c r="E242" s="16"/>
    </row>
    <row r="243" spans="2:5" ht="17.100000000000001" customHeight="1" x14ac:dyDescent="0.15">
      <c r="B243" s="16"/>
      <c r="C243" s="16"/>
      <c r="D243" s="16"/>
      <c r="E243" s="16"/>
    </row>
    <row r="244" spans="2:5" ht="17.100000000000001" customHeight="1" x14ac:dyDescent="0.15">
      <c r="B244" s="16"/>
      <c r="C244" s="16"/>
      <c r="D244" s="16"/>
      <c r="E244" s="16"/>
    </row>
    <row r="245" spans="2:5" ht="17.100000000000001" customHeight="1" x14ac:dyDescent="0.15">
      <c r="B245" s="16"/>
      <c r="C245" s="16"/>
      <c r="D245" s="16"/>
      <c r="E245" s="16"/>
    </row>
    <row r="246" spans="2:5" ht="17.100000000000001" customHeight="1" x14ac:dyDescent="0.15">
      <c r="B246" s="16"/>
      <c r="C246" s="16"/>
      <c r="D246" s="16"/>
      <c r="E246" s="16"/>
    </row>
    <row r="247" spans="2:5" ht="17.100000000000001" customHeight="1" x14ac:dyDescent="0.15">
      <c r="B247" s="16"/>
      <c r="C247" s="16"/>
      <c r="D247" s="16"/>
      <c r="E247" s="16"/>
    </row>
    <row r="248" spans="2:5" ht="17.100000000000001" customHeight="1" x14ac:dyDescent="0.15">
      <c r="B248" s="16"/>
      <c r="C248" s="16"/>
      <c r="D248" s="16"/>
      <c r="E248" s="16"/>
    </row>
    <row r="249" spans="2:5" ht="17.100000000000001" customHeight="1" x14ac:dyDescent="0.15">
      <c r="B249" s="16"/>
      <c r="C249" s="16"/>
      <c r="D249" s="16"/>
      <c r="E249" s="16"/>
    </row>
    <row r="250" spans="2:5" ht="17.100000000000001" customHeight="1" x14ac:dyDescent="0.15">
      <c r="B250" s="16"/>
      <c r="C250" s="16"/>
      <c r="D250" s="16"/>
      <c r="E250" s="16"/>
    </row>
    <row r="251" spans="2:5" ht="17.100000000000001" customHeight="1" x14ac:dyDescent="0.15">
      <c r="B251" s="16"/>
      <c r="C251" s="16"/>
      <c r="D251" s="16"/>
      <c r="E251" s="16"/>
    </row>
    <row r="252" spans="2:5" ht="17.100000000000001" customHeight="1" x14ac:dyDescent="0.15">
      <c r="B252" s="16"/>
      <c r="C252" s="16"/>
      <c r="D252" s="16"/>
      <c r="E252" s="16"/>
    </row>
    <row r="253" spans="2:5" ht="17.100000000000001" customHeight="1" x14ac:dyDescent="0.15">
      <c r="B253" s="16"/>
      <c r="C253" s="16"/>
      <c r="D253" s="16"/>
      <c r="E253" s="16"/>
    </row>
    <row r="254" spans="2:5" ht="17.100000000000001" customHeight="1" x14ac:dyDescent="0.15">
      <c r="B254" s="16"/>
      <c r="C254" s="16"/>
      <c r="D254" s="16"/>
      <c r="E254" s="16"/>
    </row>
    <row r="255" spans="2:5" ht="17.100000000000001" customHeight="1" x14ac:dyDescent="0.15">
      <c r="B255" s="16"/>
      <c r="C255" s="16"/>
      <c r="D255" s="16"/>
      <c r="E255" s="16"/>
    </row>
    <row r="256" spans="2:5" ht="17.100000000000001" customHeight="1" x14ac:dyDescent="0.15">
      <c r="B256" s="16"/>
      <c r="C256" s="16"/>
      <c r="D256" s="16"/>
      <c r="E256" s="16"/>
    </row>
  </sheetData>
  <sheetProtection password="822A" sheet="1" objects="1" scenarios="1" selectLockedCells="1"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AM262"/>
  <sheetViews>
    <sheetView showGridLines="0" showRowColHeaders="0" zoomScaleNormal="100" workbookViewId="0">
      <selection activeCell="E27" sqref="E27"/>
    </sheetView>
  </sheetViews>
  <sheetFormatPr defaultRowHeight="17.100000000000001" customHeight="1" x14ac:dyDescent="0.15"/>
  <cols>
    <col min="1" max="1" width="4.875" style="1" customWidth="1"/>
    <col min="2" max="2" width="16.375" style="1" customWidth="1"/>
    <col min="3" max="3" width="15.875" style="1" customWidth="1"/>
    <col min="4" max="4" width="20" style="1" customWidth="1"/>
    <col min="5" max="5" width="16.125" style="1" customWidth="1"/>
    <col min="6" max="6" width="9.25" style="1" bestFit="1" customWidth="1"/>
    <col min="7" max="7" width="9" style="1"/>
    <col min="8" max="9" width="9.25" style="1" bestFit="1" customWidth="1"/>
    <col min="10" max="11" width="9" style="1"/>
    <col min="12" max="12" width="9.25" style="1" bestFit="1" customWidth="1"/>
    <col min="13" max="14" width="9" style="1"/>
    <col min="15" max="15" width="16.625" style="1" customWidth="1"/>
    <col min="16" max="16384" width="9" style="1"/>
  </cols>
  <sheetData>
    <row r="2" spans="1:8" ht="17.100000000000001" customHeight="1" x14ac:dyDescent="0.15">
      <c r="A2" s="19" t="s">
        <v>29</v>
      </c>
    </row>
    <row r="3" spans="1:8" ht="17.100000000000001" customHeight="1" x14ac:dyDescent="0.15">
      <c r="A3" s="18" t="s">
        <v>31</v>
      </c>
      <c r="B3" s="2"/>
      <c r="C3" s="2"/>
      <c r="D3" s="2"/>
      <c r="E3" s="3"/>
      <c r="F3" s="3"/>
    </row>
    <row r="4" spans="1:8" ht="17.100000000000001" customHeight="1" x14ac:dyDescent="0.15">
      <c r="A4" s="18"/>
      <c r="B4" s="2"/>
      <c r="C4" s="2"/>
      <c r="D4" s="2"/>
      <c r="E4" s="3"/>
      <c r="F4" s="3"/>
    </row>
    <row r="5" spans="1:8" ht="17.100000000000001" customHeight="1" x14ac:dyDescent="0.15">
      <c r="A5" s="3"/>
      <c r="B5" s="20" t="s">
        <v>32</v>
      </c>
      <c r="C5" s="21"/>
      <c r="D5" s="22"/>
      <c r="E5" s="3"/>
      <c r="F5" s="3"/>
    </row>
    <row r="6" spans="1:8" ht="17.100000000000001" customHeight="1" x14ac:dyDescent="0.15">
      <c r="A6" s="3"/>
      <c r="B6" s="23" t="s">
        <v>33</v>
      </c>
      <c r="C6" s="13"/>
      <c r="D6" s="24"/>
      <c r="E6" s="3"/>
      <c r="F6" s="3"/>
    </row>
    <row r="7" spans="1:8" ht="17.100000000000001" customHeight="1" x14ac:dyDescent="0.15">
      <c r="A7" s="3"/>
      <c r="B7" s="23" t="s">
        <v>34</v>
      </c>
      <c r="C7" s="13"/>
      <c r="D7" s="24"/>
      <c r="E7" s="3"/>
      <c r="F7" s="3"/>
    </row>
    <row r="8" spans="1:8" ht="17.100000000000001" customHeight="1" x14ac:dyDescent="0.15">
      <c r="A8" s="3"/>
      <c r="B8" s="25" t="s">
        <v>35</v>
      </c>
      <c r="C8" s="26"/>
      <c r="D8" s="27"/>
      <c r="E8" s="3"/>
      <c r="F8" s="3"/>
    </row>
    <row r="9" spans="1:8" ht="17.100000000000001" customHeight="1" x14ac:dyDescent="0.15">
      <c r="A9" s="3"/>
      <c r="B9" s="3"/>
      <c r="C9" s="3"/>
      <c r="D9" s="3"/>
      <c r="E9" s="3"/>
      <c r="F9" s="3"/>
    </row>
    <row r="10" spans="1:8" ht="17.100000000000001" customHeight="1" x14ac:dyDescent="0.15">
      <c r="A10" s="3"/>
      <c r="B10" s="3"/>
      <c r="C10" s="3"/>
      <c r="D10" s="3"/>
      <c r="E10" s="3"/>
      <c r="F10" s="3"/>
    </row>
    <row r="11" spans="1:8" ht="17.100000000000001" customHeight="1" x14ac:dyDescent="0.15">
      <c r="A11" s="2">
        <v>1</v>
      </c>
      <c r="B11" s="2" t="s">
        <v>3</v>
      </c>
      <c r="C11" s="3"/>
      <c r="D11" s="3"/>
      <c r="E11" s="33">
        <f>E13+C72</f>
        <v>3</v>
      </c>
      <c r="F11" s="3" t="s">
        <v>10</v>
      </c>
    </row>
    <row r="12" spans="1:8" ht="17.100000000000001" customHeight="1" x14ac:dyDescent="0.15">
      <c r="A12" s="3"/>
      <c r="B12" s="3" t="s">
        <v>5</v>
      </c>
      <c r="C12" s="3"/>
      <c r="D12" s="3"/>
      <c r="E12" s="3"/>
      <c r="F12" s="3"/>
    </row>
    <row r="13" spans="1:8" ht="17.100000000000001" customHeight="1" x14ac:dyDescent="0.15">
      <c r="A13" s="3"/>
      <c r="B13" s="3" t="s">
        <v>4</v>
      </c>
      <c r="C13" s="3"/>
      <c r="D13" s="3"/>
      <c r="E13" s="28">
        <v>1</v>
      </c>
      <c r="F13" s="3"/>
    </row>
    <row r="14" spans="1:8" ht="17.100000000000001" customHeight="1" x14ac:dyDescent="0.15">
      <c r="A14" s="3"/>
      <c r="B14" s="3"/>
      <c r="C14" s="3"/>
      <c r="D14" s="3"/>
      <c r="E14" s="3"/>
      <c r="F14" s="3"/>
    </row>
    <row r="15" spans="1:8" ht="17.100000000000001" customHeight="1" x14ac:dyDescent="0.15">
      <c r="A15" s="3"/>
      <c r="B15" s="3" t="s">
        <v>6</v>
      </c>
      <c r="C15" s="3"/>
      <c r="D15" s="3"/>
      <c r="E15" s="3"/>
      <c r="F15" s="3"/>
      <c r="H15" s="5"/>
    </row>
    <row r="16" spans="1:8" ht="17.100000000000001" customHeight="1" x14ac:dyDescent="0.15">
      <c r="A16" s="3"/>
      <c r="B16" s="3" t="s">
        <v>7</v>
      </c>
      <c r="C16" s="3"/>
      <c r="D16" s="3"/>
      <c r="E16" s="28">
        <v>2</v>
      </c>
      <c r="F16" s="3" t="s">
        <v>10</v>
      </c>
    </row>
    <row r="17" spans="1:6" ht="17.100000000000001" customHeight="1" x14ac:dyDescent="0.15">
      <c r="A17" s="3"/>
      <c r="B17" s="3" t="s">
        <v>9</v>
      </c>
      <c r="C17" s="3"/>
      <c r="D17" s="3"/>
      <c r="E17" s="28"/>
      <c r="F17" s="3" t="s">
        <v>10</v>
      </c>
    </row>
    <row r="18" spans="1:6" ht="17.100000000000001" customHeight="1" x14ac:dyDescent="0.15">
      <c r="A18" s="3"/>
      <c r="B18" s="3" t="s">
        <v>8</v>
      </c>
      <c r="C18" s="3"/>
      <c r="D18" s="3"/>
      <c r="E18" s="28"/>
      <c r="F18" s="3" t="s">
        <v>10</v>
      </c>
    </row>
    <row r="19" spans="1:6" ht="17.100000000000001" customHeight="1" x14ac:dyDescent="0.15">
      <c r="A19" s="3"/>
      <c r="B19" s="3"/>
      <c r="C19" s="3"/>
      <c r="D19" s="3"/>
      <c r="E19" s="3"/>
      <c r="F19" s="3"/>
    </row>
    <row r="20" spans="1:6" ht="17.100000000000001" customHeight="1" x14ac:dyDescent="0.15">
      <c r="A20" s="3"/>
      <c r="B20" s="3"/>
      <c r="C20" s="3"/>
      <c r="D20" s="3"/>
      <c r="E20" s="3"/>
      <c r="F20" s="3"/>
    </row>
    <row r="21" spans="1:6" ht="17.100000000000001" customHeight="1" x14ac:dyDescent="0.15">
      <c r="A21" s="2">
        <v>2</v>
      </c>
      <c r="B21" s="2" t="s">
        <v>0</v>
      </c>
      <c r="C21" s="3"/>
      <c r="D21" s="3"/>
      <c r="E21" s="3"/>
      <c r="F21" s="3"/>
    </row>
    <row r="22" spans="1:6" ht="17.100000000000001" customHeight="1" x14ac:dyDescent="0.15">
      <c r="A22" s="2"/>
      <c r="B22" s="2" t="s">
        <v>23</v>
      </c>
      <c r="C22" s="3"/>
      <c r="D22" s="3"/>
      <c r="E22" s="29">
        <v>30000000</v>
      </c>
      <c r="F22" s="3"/>
    </row>
    <row r="23" spans="1:6" ht="17.100000000000001" customHeight="1" x14ac:dyDescent="0.15">
      <c r="A23" s="2"/>
      <c r="B23" s="2" t="s">
        <v>24</v>
      </c>
      <c r="C23" s="3"/>
      <c r="D23" s="3"/>
      <c r="E23" s="29">
        <v>50000000</v>
      </c>
      <c r="F23" s="3"/>
    </row>
    <row r="24" spans="1:6" ht="17.100000000000001" customHeight="1" x14ac:dyDescent="0.15">
      <c r="A24" s="2"/>
      <c r="B24" s="2" t="s">
        <v>25</v>
      </c>
      <c r="C24" s="3"/>
      <c r="D24" s="3"/>
      <c r="E24" s="29">
        <v>100000000</v>
      </c>
      <c r="F24" s="3"/>
    </row>
    <row r="25" spans="1:6" ht="17.100000000000001" customHeight="1" x14ac:dyDescent="0.15">
      <c r="A25" s="3"/>
      <c r="B25" s="3" t="s">
        <v>26</v>
      </c>
      <c r="C25" s="3"/>
      <c r="D25" s="3"/>
      <c r="E25" s="29"/>
      <c r="F25" s="3"/>
    </row>
    <row r="26" spans="1:6" ht="17.100000000000001" customHeight="1" thickBot="1" x14ac:dyDescent="0.2">
      <c r="A26" s="3"/>
      <c r="B26" s="3" t="s">
        <v>27</v>
      </c>
      <c r="C26" s="3"/>
      <c r="D26" s="3"/>
      <c r="E26" s="30"/>
      <c r="F26" s="3"/>
    </row>
    <row r="27" spans="1:6" ht="17.100000000000001" customHeight="1" thickBot="1" x14ac:dyDescent="0.2">
      <c r="A27" s="3"/>
      <c r="B27" s="3" t="s">
        <v>1</v>
      </c>
      <c r="C27" s="3"/>
      <c r="D27" s="3"/>
      <c r="E27" s="8">
        <f>SUM(E22:E26)</f>
        <v>180000000</v>
      </c>
      <c r="F27" s="3" t="s">
        <v>2</v>
      </c>
    </row>
    <row r="28" spans="1:6" ht="17.100000000000001" customHeight="1" x14ac:dyDescent="0.15">
      <c r="A28" s="3"/>
      <c r="B28" s="3"/>
      <c r="C28" s="3"/>
      <c r="D28" s="3"/>
      <c r="E28" s="15"/>
      <c r="F28" s="3"/>
    </row>
    <row r="29" spans="1:6" ht="17.100000000000001" customHeight="1" x14ac:dyDescent="0.15">
      <c r="A29" s="3"/>
      <c r="B29" s="3" t="s">
        <v>42</v>
      </c>
      <c r="C29" s="3"/>
      <c r="D29" s="3"/>
      <c r="E29" s="9">
        <f>E11*6000000+30000000</f>
        <v>48000000</v>
      </c>
      <c r="F29" s="3" t="s">
        <v>2</v>
      </c>
    </row>
    <row r="30" spans="1:6" ht="17.100000000000001" customHeight="1" x14ac:dyDescent="0.15">
      <c r="A30" s="3"/>
      <c r="B30" s="3" t="s">
        <v>0</v>
      </c>
      <c r="C30" s="3"/>
      <c r="D30" s="3"/>
      <c r="E30" s="9">
        <f>E27-E29</f>
        <v>132000000</v>
      </c>
      <c r="F30" s="3" t="s">
        <v>2</v>
      </c>
    </row>
    <row r="31" spans="1:6" ht="17.100000000000001" customHeight="1" x14ac:dyDescent="0.15">
      <c r="A31" s="3"/>
      <c r="B31" s="3"/>
      <c r="C31" s="3"/>
      <c r="D31" s="3"/>
      <c r="E31" s="3"/>
      <c r="F31" s="3"/>
    </row>
    <row r="32" spans="1:6" ht="17.100000000000001" customHeight="1" x14ac:dyDescent="0.15">
      <c r="A32" s="3"/>
      <c r="B32" s="3" t="s">
        <v>43</v>
      </c>
      <c r="C32" s="3"/>
      <c r="D32" s="3"/>
      <c r="E32" s="3"/>
      <c r="F32" s="3"/>
    </row>
    <row r="33" spans="1:6" ht="17.100000000000001" customHeight="1" x14ac:dyDescent="0.15">
      <c r="A33" s="3"/>
      <c r="B33" s="3"/>
      <c r="C33" s="3"/>
      <c r="D33" s="3"/>
      <c r="E33" s="3"/>
      <c r="F33" s="3"/>
    </row>
    <row r="34" spans="1:6" ht="17.100000000000001" customHeight="1" x14ac:dyDescent="0.15">
      <c r="A34" s="3"/>
      <c r="B34" s="3"/>
      <c r="C34" s="3"/>
      <c r="D34" s="3"/>
      <c r="E34" s="3"/>
      <c r="F34" s="3"/>
    </row>
    <row r="35" spans="1:6" ht="17.100000000000001" customHeight="1" thickBot="1" x14ac:dyDescent="0.2">
      <c r="A35" s="2">
        <v>3</v>
      </c>
      <c r="B35" s="2" t="s">
        <v>11</v>
      </c>
      <c r="C35" s="3"/>
      <c r="D35" s="3"/>
      <c r="E35" s="3"/>
      <c r="F35" s="3"/>
    </row>
    <row r="36" spans="1:6" ht="17.100000000000001" customHeight="1" thickBot="1" x14ac:dyDescent="0.2">
      <c r="A36" s="3"/>
      <c r="B36" s="3" t="s">
        <v>28</v>
      </c>
      <c r="C36" s="10">
        <f>B65</f>
        <v>22000000</v>
      </c>
      <c r="D36" s="3" t="s">
        <v>20</v>
      </c>
      <c r="E36" s="3"/>
      <c r="F36" s="3"/>
    </row>
    <row r="37" spans="1:6" ht="17.100000000000001" customHeight="1" x14ac:dyDescent="0.15">
      <c r="A37" s="3"/>
      <c r="B37" s="3"/>
      <c r="C37" s="11"/>
      <c r="D37" s="3"/>
      <c r="E37" s="3"/>
      <c r="F37" s="3"/>
    </row>
    <row r="38" spans="1:6" ht="17.100000000000001" customHeight="1" x14ac:dyDescent="0.15">
      <c r="A38" s="3"/>
      <c r="B38" s="12"/>
      <c r="C38" s="12"/>
      <c r="D38" s="12"/>
      <c r="E38" s="12"/>
      <c r="F38" s="3"/>
    </row>
    <row r="39" spans="1:6" ht="17.100000000000001" customHeight="1" x14ac:dyDescent="0.15">
      <c r="A39" s="3"/>
      <c r="B39" s="13" t="s">
        <v>21</v>
      </c>
      <c r="C39" s="14"/>
      <c r="D39" s="15"/>
      <c r="E39" s="15"/>
      <c r="F39" s="3"/>
    </row>
    <row r="40" spans="1:6" ht="17.100000000000001" customHeight="1" x14ac:dyDescent="0.15">
      <c r="A40" s="3"/>
      <c r="B40" s="13" t="s">
        <v>22</v>
      </c>
      <c r="C40" s="14"/>
      <c r="D40" s="15"/>
      <c r="E40" s="15"/>
      <c r="F40" s="3"/>
    </row>
    <row r="41" spans="1:6" ht="17.100000000000001" customHeight="1" x14ac:dyDescent="0.15">
      <c r="A41" s="3"/>
      <c r="B41" s="13"/>
      <c r="C41" s="14"/>
      <c r="D41" s="15"/>
      <c r="E41" s="15"/>
      <c r="F41" s="3"/>
    </row>
    <row r="42" spans="1:6" ht="17.100000000000001" customHeight="1" x14ac:dyDescent="0.15">
      <c r="A42" s="3"/>
      <c r="B42" s="13"/>
      <c r="C42" s="14"/>
      <c r="D42" s="15"/>
      <c r="E42" s="15"/>
      <c r="F42" s="3"/>
    </row>
    <row r="43" spans="1:6" ht="17.100000000000001" customHeight="1" x14ac:dyDescent="0.15">
      <c r="A43" s="3"/>
      <c r="D43" s="15"/>
      <c r="E43" s="15"/>
      <c r="F43" s="3"/>
    </row>
    <row r="44" spans="1:6" ht="17.100000000000001" customHeight="1" x14ac:dyDescent="0.15">
      <c r="A44" s="3"/>
      <c r="D44" s="15"/>
      <c r="E44" s="15"/>
      <c r="F44" s="3"/>
    </row>
    <row r="45" spans="1:6" ht="17.100000000000001" customHeight="1" x14ac:dyDescent="0.15">
      <c r="A45" s="3"/>
      <c r="D45" s="15"/>
      <c r="E45" s="15"/>
      <c r="F45" s="3"/>
    </row>
    <row r="46" spans="1:6" ht="17.100000000000001" customHeight="1" x14ac:dyDescent="0.15">
      <c r="A46" s="3"/>
      <c r="D46" s="15"/>
      <c r="E46" s="15"/>
      <c r="F46" s="3"/>
    </row>
    <row r="47" spans="1:6" ht="17.100000000000001" customHeight="1" x14ac:dyDescent="0.15">
      <c r="A47" s="3"/>
      <c r="D47" s="15"/>
      <c r="E47" s="15"/>
      <c r="F47" s="3"/>
    </row>
    <row r="48" spans="1:6" ht="17.100000000000001" customHeight="1" x14ac:dyDescent="0.15">
      <c r="A48" s="3"/>
      <c r="D48" s="15"/>
      <c r="E48" s="15"/>
      <c r="F48" s="3"/>
    </row>
    <row r="49" spans="1:39" ht="17.100000000000001" customHeight="1" x14ac:dyDescent="0.15">
      <c r="A49" s="3"/>
      <c r="D49" s="15"/>
      <c r="E49" s="15"/>
      <c r="F49" s="3"/>
    </row>
    <row r="50" spans="1:39" ht="17.100000000000001" customHeight="1" x14ac:dyDescent="0.15">
      <c r="A50" s="3"/>
      <c r="D50" s="13"/>
      <c r="E50" s="13"/>
      <c r="F50" s="3"/>
    </row>
    <row r="51" spans="1:39" ht="17.100000000000001" customHeight="1" x14ac:dyDescent="0.15">
      <c r="A51" s="31"/>
      <c r="B51" s="32"/>
      <c r="C51" s="32"/>
      <c r="D51" s="32"/>
      <c r="E51" s="32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</row>
    <row r="52" spans="1:39" ht="17.100000000000001" hidden="1" customHeight="1" x14ac:dyDescent="0.15">
      <c r="A52" s="31"/>
      <c r="B52" s="17"/>
      <c r="C52" s="17"/>
      <c r="D52" s="17"/>
      <c r="E52" s="17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</row>
    <row r="53" spans="1:39" ht="17.100000000000001" hidden="1" customHeight="1" x14ac:dyDescent="0.15">
      <c r="A53" s="31"/>
      <c r="B53" s="17"/>
      <c r="C53" s="17" t="s">
        <v>37</v>
      </c>
      <c r="D53" s="17"/>
      <c r="E53" s="17" t="s">
        <v>36</v>
      </c>
      <c r="F53" s="31"/>
      <c r="G53" s="31"/>
      <c r="H53" s="17" t="s">
        <v>38</v>
      </c>
      <c r="I53" s="31"/>
      <c r="J53" s="31"/>
      <c r="K53" s="17" t="s">
        <v>39</v>
      </c>
      <c r="L53" s="31"/>
      <c r="M53" s="31"/>
      <c r="N53" s="13"/>
      <c r="O53" s="1" t="s">
        <v>40</v>
      </c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</row>
    <row r="54" spans="1:39" ht="17.100000000000001" hidden="1" customHeight="1" x14ac:dyDescent="0.15">
      <c r="A54" s="31"/>
      <c r="B54" s="17"/>
      <c r="C54" s="17"/>
      <c r="D54" s="17"/>
      <c r="E54" s="17"/>
      <c r="F54" s="31"/>
      <c r="G54" s="31"/>
      <c r="H54" s="31"/>
      <c r="I54" s="31"/>
      <c r="J54" s="31"/>
      <c r="K54" s="31"/>
      <c r="L54" s="31"/>
      <c r="M54" s="31"/>
      <c r="N54" s="13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</row>
    <row r="55" spans="1:39" ht="17.100000000000001" hidden="1" customHeight="1" x14ac:dyDescent="0.15">
      <c r="A55" s="31"/>
      <c r="B55" s="15" t="s">
        <v>12</v>
      </c>
      <c r="C55" s="17">
        <f>IF(AND(E13=1,E16="",E17="",E18="",E30&gt;0,E30&lt;=10000000),ROUNDDOWN(E30,-3)*0.1,0)</f>
        <v>0</v>
      </c>
      <c r="D55" s="17"/>
      <c r="E55" s="17">
        <f>IF(AND(E13=1,E16&gt;=1,E30/2&gt;0,E30/2&lt;=10000000),ROUNDDOWN(E30/2,-3)*0.1,0)</f>
        <v>0</v>
      </c>
      <c r="F55" s="31">
        <f>IFERROR(IF(AND(E13=1,E16&gt;=1,E30/E16/2&gt;0,E30/E16/2&lt;=10000000),ROUNDDOWN(E30/E16/2,-3)*0.1*E16,0),0)</f>
        <v>0</v>
      </c>
      <c r="G55" s="31"/>
      <c r="H55" s="17">
        <f>IF(AND(E13=1,E16="",E17&gt;=1,E30*2/3&gt;0,E30*2/3&lt;=10000000),ROUNDDOWN(E30*2/3,-3)*0.1,0)</f>
        <v>0</v>
      </c>
      <c r="I55" s="31">
        <f>IFERROR(IF(AND(E13=1,E16="",E17&gt;=1,E30/3/E17&gt;0,E30/3/E17&lt;=10000000),(ROUNDDOWN(E30/3/E17,-3)*0.1)*E17,0),0)</f>
        <v>0</v>
      </c>
      <c r="J55" s="31"/>
      <c r="K55" s="31">
        <f>IF(AND(E13=1,E16="",E17="",E18&gt;=1,E30*3/4&gt;0,E30*3/4&lt;=10000000),ROUNDDOWN(E30*3/4,-3)*0.1,0)</f>
        <v>0</v>
      </c>
      <c r="L55" s="31">
        <f>IFERROR(IF(AND(E13=1,E16="",E17="",E18&gt;=1,E30/4/E18&gt;0,E30/4/E18&lt;=10000000),(ROUNDDOWN(E30/4/E18,-3)*0.1)*E18,0),0)</f>
        <v>0</v>
      </c>
      <c r="M55" s="31"/>
      <c r="N55" s="13"/>
      <c r="O55" s="15">
        <f>IF(AND(E13&lt;&gt;1,E30&gt;0,E30&lt;=10000000),(ROUNDDOWN(E30/E11,-3)*0.1)*E11,0)</f>
        <v>0</v>
      </c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</row>
    <row r="56" spans="1:39" ht="17.100000000000001" hidden="1" customHeight="1" x14ac:dyDescent="0.15">
      <c r="A56" s="31"/>
      <c r="B56" s="15" t="s">
        <v>13</v>
      </c>
      <c r="C56" s="17">
        <f>IF(AND(E13=1,E16="",E17="",E18="",E30&gt;10000000,E30&lt;=30000000),ROUNDDOWN(E30,-3)*0.15-500000,0)</f>
        <v>0</v>
      </c>
      <c r="D56" s="17"/>
      <c r="E56" s="17">
        <f>IF(AND(E13=1,E16&gt;=1,E30/2&gt;10000000,E30/2&lt;=30000000),ROUNDDOWN(E30/2,-3)*0.15-500000,0)</f>
        <v>0</v>
      </c>
      <c r="F56" s="31">
        <f>IFERROR(IF(AND(E13=1,E16&gt;=1,E30/2/E16&gt;10000000,E30/2/E16&lt;=30000000),(ROUNDDOWN(E30/2/E16,-3)*0.15-500000)*E16,0),0)</f>
        <v>0</v>
      </c>
      <c r="G56" s="31"/>
      <c r="H56" s="17">
        <f>IF(AND(E13=1,E16="",E17&gt;=1,E30*2/3&gt;10000000,E30*2/3&lt;=30000000),ROUNDDOWN(E30*2/3,-3)*0.15-500000,0)</f>
        <v>0</v>
      </c>
      <c r="I56" s="31">
        <f>IFERROR(IF(AND(E13=1,E16="",E17&gt;=1,E30/3/E17&gt;10000000,E30/3/E17&lt;=30000000),(ROUNDDOWN(E30/3/E17,-3)*0.15-500000)*E17,0),0)</f>
        <v>0</v>
      </c>
      <c r="J56" s="31"/>
      <c r="K56" s="31">
        <f>IF(AND(E13=1,E16="",E17="",E18&gt;=1,E30*3/4&gt;10000000,E30*3/4&lt;=30000000),ROUNDDOWN(E30*3/4,-3)*0.15-500000,0)</f>
        <v>0</v>
      </c>
      <c r="L56" s="31">
        <f>IFERROR(IF(AND(E13=1,E16="",E17="",E18&gt;=1,E30/4/E18&gt;10000000,E30/4/E18&lt;=30000000),(ROUNDDOWN(E30/4/E18,-3)*0.15-500000)*E18,0),0)</f>
        <v>0</v>
      </c>
      <c r="M56" s="31"/>
      <c r="N56" s="13"/>
      <c r="O56" s="15">
        <f>IF(AND(E13&lt;&gt;1,E30&gt;10000000,E30&lt;=30000000),(ROUNDDOWN(E30/E11,-3)*0.15-500000)*E11,0)</f>
        <v>0</v>
      </c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</row>
    <row r="57" spans="1:39" ht="17.100000000000001" hidden="1" customHeight="1" x14ac:dyDescent="0.15">
      <c r="A57" s="31"/>
      <c r="B57" s="15" t="s">
        <v>14</v>
      </c>
      <c r="C57" s="17">
        <f>IF(AND(E13=1,E16="",E17="",E18="",E30&gt;30000000,E30&lt;=50000000),ROUNDDOWN(E30,-3)*0.2-2000000,0)</f>
        <v>0</v>
      </c>
      <c r="D57" s="17"/>
      <c r="E57" s="17">
        <f>IF(AND(E13=1,E16&gt;=1,E30/2&gt;30000000,E30/2&lt;=50000000),ROUNDDOWN(E30/2,-3)*0.2-2000000,0)</f>
        <v>0</v>
      </c>
      <c r="F57" s="31">
        <f>IFERROR(IF(AND(E13=1,E16&gt;=1,E30/2/E16&gt;30000000,E30/2/E16&lt;=50000000),(ROUNDDOWN(E30/2/E16,-3)*0.2-2000000)*E16,0),0)</f>
        <v>9200000</v>
      </c>
      <c r="G57" s="31"/>
      <c r="H57" s="17">
        <f>IF(AND(E13=1,E16="",E17&gt;=1,E30*2/3&gt;30000000,E30*2/3&lt;=50000000),ROUNDDOWN(E30*2/3,-3)*0.2-2000000,0)</f>
        <v>0</v>
      </c>
      <c r="I57" s="31">
        <f>IFERROR(IF(AND(E13=1,E16="",E17&gt;=1,E30/3/E17&gt;30000000,E30/3/E17&lt;=50000000),(ROUNDDOWN(E30/3/E17,-3)*0.2-2000000)*E17,0),0)</f>
        <v>0</v>
      </c>
      <c r="J57" s="31"/>
      <c r="K57" s="31">
        <f>IF(AND(E13=1,E16="",E17="",E18&gt;=1,E30*3/4&gt;30000000,E30*3/4&lt;=50000000),ROUNDDOWN(E30*3/4,-3)*0.2-2000000,0)</f>
        <v>0</v>
      </c>
      <c r="L57" s="31">
        <f>IFERROR(IF(AND(E13=1,E16="",E17="",E18&gt;=1,E30/4/E18&gt;30000000,E30/4/E18&lt;=50000000),(ROUNDDOWN(E30/4/E18,-3)*0.2-2000000)*E18,0),0)</f>
        <v>0</v>
      </c>
      <c r="M57" s="31"/>
      <c r="N57" s="13"/>
      <c r="O57" s="15">
        <f>IF(AND(E13&lt;&gt;1,E30&gt;30000000,E30&lt;=50000000),(ROUNDDOWN(E30/E11,-3)*0.2-2000000)*E11,0)</f>
        <v>0</v>
      </c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</row>
    <row r="58" spans="1:39" ht="17.100000000000001" hidden="1" customHeight="1" x14ac:dyDescent="0.15">
      <c r="A58" s="31"/>
      <c r="B58" s="15" t="s">
        <v>15</v>
      </c>
      <c r="C58" s="17">
        <f>IF(AND(E13=1,E16="",E17="",E18="",E30&gt;50000000,E30&lt;=100000000),ROUNDDOWN(E30,-3)*0.3-7000000,0)</f>
        <v>0</v>
      </c>
      <c r="D58" s="17"/>
      <c r="E58" s="17">
        <f>IF(AND(E13=1,E16&gt;=1,E30/2&gt;50000000,E30/2&lt;=100000000),ROUNDDOWN(E30/2,-3)*0.3-7000000,0)</f>
        <v>12800000</v>
      </c>
      <c r="F58" s="31">
        <f>IFERROR(IF(AND(E13=1,E16&gt;=1,E30/2/E16&gt;50000000,E30/2/E16&lt;=100000000),(ROUNDDOWN(E30/2/E16,-3)*0.3-7000000)*E16,0),0)</f>
        <v>0</v>
      </c>
      <c r="G58" s="31"/>
      <c r="H58" s="17">
        <f>IF(AND(E13=1,E16="",E17&gt;=1,E30*2/3&gt;50000000,E30*2/3&lt;=100000000),ROUNDDOWN(E30*2/3,-3)*0.3-7000000,0)</f>
        <v>0</v>
      </c>
      <c r="I58" s="31">
        <f>IFERROR(IF(AND(E13=1,E16="",E17&gt;=1,E30/3/E17&gt;50000000,E30/3/E17&lt;=100000000),(ROUNDDOWN(E30/3/E17,-3)*0.3-7000000)*E17,0),0)</f>
        <v>0</v>
      </c>
      <c r="J58" s="31"/>
      <c r="K58" s="31">
        <f>IF(AND(E13=1,E16="",E17="",E18&gt;=1,E30*3/4&gt;50000000,E30*3/4&lt;=100000000),ROUNDDOWN(E30*3/4,-3)*0.3-7000000,0)</f>
        <v>0</v>
      </c>
      <c r="L58" s="31">
        <f>IFERROR(IF(AND(E13=1,E16="",E17="",E18&gt;=1,E30/4/E18&gt;50000000,E30/4/E18&lt;=100000000),(ROUNDDOWN(E30/4/E18,-3)*0.3-7000000)*E18,0),0)</f>
        <v>0</v>
      </c>
      <c r="M58" s="31"/>
      <c r="N58" s="13"/>
      <c r="O58" s="15">
        <f>IF(AND(E13&lt;&gt;1,E30&gt;50000000,E30&lt;=100000000),(ROUNDDOWN(E30/E11,-3)*0.3-7000000)*E11,0)</f>
        <v>0</v>
      </c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</row>
    <row r="59" spans="1:39" ht="17.100000000000001" hidden="1" customHeight="1" x14ac:dyDescent="0.15">
      <c r="A59" s="31"/>
      <c r="B59" s="15" t="s">
        <v>16</v>
      </c>
      <c r="C59" s="17">
        <f>IF(AND(E13=1,E16="",E17="",E18="",E30&gt;100000000,E30&lt;=200000000),ROUNDDOWN(E30,-3)*0.4-17000000,0)</f>
        <v>0</v>
      </c>
      <c r="D59" s="17"/>
      <c r="E59" s="17">
        <f>IF(AND(E13=1,E16&gt;=1,E30/2&gt;100000000,E30/2&lt;=200000000),ROUNDDOWN(E30/2,-3)*0.4-17000000,0)</f>
        <v>0</v>
      </c>
      <c r="F59" s="31">
        <f>IFERROR(IF(AND(E13=1,E16&gt;=1,E30/2/E16&gt;100000000,E30/2/E16&lt;=200000000),(ROUNDDOWN(E30/2/E16,-3)*0.4-17000000)*E16,0),0)</f>
        <v>0</v>
      </c>
      <c r="G59" s="31"/>
      <c r="H59" s="17">
        <f>IF(AND(E13=1,E16="",E17&gt;=1,E30*2/3&gt;100000000,E30*2/3&lt;=200000000),ROUNDDOWN(E30*2/3,-3)*0.4-17000000,0)</f>
        <v>0</v>
      </c>
      <c r="I59" s="31">
        <f>IFERROR(IF(AND(E13=1,E16="",E17&gt;=1,E30/3/E17&gt;100000000,E30/3/E17&lt;=200000000),(ROUNDDOWN(E30/3/E17,-3)*0.4-17000000)*E17,0),0)</f>
        <v>0</v>
      </c>
      <c r="J59" s="31"/>
      <c r="K59" s="31">
        <f>IF(AND(E13=1,E16="",E17="",E18&gt;=1,E30*3/4&gt;100000000,E30*3/4&lt;=200000000),ROUNDDOWN(E30*3/4,-3)*0.4-17000000,0)</f>
        <v>0</v>
      </c>
      <c r="L59" s="31">
        <f>IFERROR(IF(AND(E13=1,E16="",E17="",E18&gt;=1,E30/4/E18&gt;100000000,E30/4/E18&lt;=200000000),(ROUNDDOWN(E30/4/E18,-3)*0.4-17000000)*E18,0),0)</f>
        <v>0</v>
      </c>
      <c r="M59" s="31"/>
      <c r="N59" s="13"/>
      <c r="O59" s="15">
        <f>IF(AND(E13&lt;&gt;1,E30&gt;100000000,E30&lt;=200000000),(ROUNDDOWN(E30/E11,-3)*0.4-17000000)*E11,0)</f>
        <v>0</v>
      </c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</row>
    <row r="60" spans="1:39" ht="17.100000000000001" hidden="1" customHeight="1" x14ac:dyDescent="0.15">
      <c r="A60" s="31"/>
      <c r="B60" s="15" t="s">
        <v>17</v>
      </c>
      <c r="C60" s="17">
        <f>IF(AND(E13=1,E16="",E17="",E18="",E30&gt;200000000,E30&lt;=300000000),ROUNDDOWN(E30,-3)*0.45-27000000,0)</f>
        <v>0</v>
      </c>
      <c r="D60" s="32"/>
      <c r="E60" s="17">
        <f>IF(AND(E13=1,E16&gt;=1,E30/2&gt;200000000,E30/2&lt;=300000000),ROUNDDOWN(E30/2,-3)*0.45-27000000,0)</f>
        <v>0</v>
      </c>
      <c r="F60" s="31">
        <f>IFERROR(IF(AND(E13=1,E16&gt;=1,E30/2/E16&gt;200000000,E30/2&lt;=300000000),(ROUNDDOWN(E30/2/E16,-3)*0.45-27000000)*E16,0),0)</f>
        <v>0</v>
      </c>
      <c r="G60" s="31"/>
      <c r="H60" s="17">
        <f>IF(AND(E13=1,E16="",E17&gt;=1,E30*2/3&gt;200000000,E30*2/3&lt;=300000000),ROUNDDOWN(E30*2/3,-3)*0.45-27000000,0)</f>
        <v>0</v>
      </c>
      <c r="I60" s="31">
        <f>IFERROR(IF(AND(E13=1,E16="",E17&gt;=1,E30/3/E17&gt;200000000,E30/3/E17&lt;=300000000),(ROUNDDOWN(E30/3/E17,-3)*0.45-27000000)*E17,0),0)</f>
        <v>0</v>
      </c>
      <c r="J60" s="31"/>
      <c r="K60" s="31">
        <f>IF(AND(E13=1,E16="",E17="",E18&gt;=1,E30*3/4&gt;200000000,E30*3/4&lt;=300000000),ROUNDDOWN(E30*3/4,-3)*0.45-27000000,0)</f>
        <v>0</v>
      </c>
      <c r="L60" s="31">
        <f>IFERROR(IF(AND(E13=1,E16="",E17="",E18&gt;=1,E30/4/E18&gt;200000000,E30/4/E18&lt;=300000000),(ROUNDDOWN(E30/4/E18,-3)*0.45-27000000)*E18,0),0)</f>
        <v>0</v>
      </c>
      <c r="M60" s="31"/>
      <c r="N60" s="13"/>
      <c r="O60" s="15">
        <f>IF(AND(E13&lt;&gt;1,E30&gt;200000000,E30&lt;=300000000),(ROUNDDOWN(E30/E11,-3)*0.45-27000000)*E11,0)</f>
        <v>0</v>
      </c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</row>
    <row r="61" spans="1:39" ht="17.100000000000001" hidden="1" customHeight="1" x14ac:dyDescent="0.15">
      <c r="A61" s="31"/>
      <c r="B61" s="15" t="s">
        <v>18</v>
      </c>
      <c r="C61" s="17">
        <f>IF(AND(E13=1,E16="",E17="",E18="",E30&gt;300000000,E30&lt;=600000000),ROUNDDOWN(E30,-3)*0.5-42000000,0)</f>
        <v>0</v>
      </c>
      <c r="D61" s="17"/>
      <c r="E61" s="17">
        <f>IF(AND(E13=1,E16&gt;=1,E30/2&gt;300000000,E30/2&lt;=600000000),ROUNDDOWN(E30/2,-3)*0.5-42000000,0)</f>
        <v>0</v>
      </c>
      <c r="F61" s="31">
        <f>IFERROR(IF(AND(E13=1,E16&gt;=1,E30/2/E16&gt;300000000,E30/2/E16&lt;=600000000),(ROUNDDOWN(E30/2/E16,-3)*0.5-42000000)*E16,0),0)</f>
        <v>0</v>
      </c>
      <c r="G61" s="31"/>
      <c r="H61" s="17">
        <f>IF(AND(E13=1,E16="",E17&gt;=1,E30*2/3&gt;300000000,E30*2/3&lt;=600000000),ROUNDDOWN(E30*2/3,-3)*0.5-42000000,0)</f>
        <v>0</v>
      </c>
      <c r="I61" s="31">
        <f>IFERROR(IF(AND(E13=1,E16="",E17&gt;=1,E30/3/E17&gt;300000000,E30/3/E17&lt;=600000000),(ROUNDDOWN(E30/3/E17,-3)*0.5-42000000)*E17,0),0)</f>
        <v>0</v>
      </c>
      <c r="J61" s="31"/>
      <c r="K61" s="31">
        <f>IF(AND(E13=1,E16="",E17="",E18&gt;=1,E30*3/4&gt;300000000,E30*3/4&lt;=600000000),ROUNDDOWN(E30*3/4,-3)*0.5-42000000,0)</f>
        <v>0</v>
      </c>
      <c r="L61" s="31">
        <f>IFERROR(IF(AND(E13=1,E16="",E17="",E18&gt;=1,E30/4/E18&gt;300000000,E30/4/E18&lt;=600000000),(ROUNDDOWN(E30/4/E18,-3)*0.5-42000000)*E18,0),0)</f>
        <v>0</v>
      </c>
      <c r="M61" s="31"/>
      <c r="N61" s="31"/>
      <c r="O61" s="15">
        <f>IF(AND(E13&lt;&gt;1,E30&gt;300000000,E30&lt;=600000000),(ROUNDDOWN(E30/E11,-3)*0.5-42000000)*E11,0)</f>
        <v>0</v>
      </c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</row>
    <row r="62" spans="1:39" ht="17.100000000000001" hidden="1" customHeight="1" x14ac:dyDescent="0.15">
      <c r="A62" s="31"/>
      <c r="B62" s="15" t="s">
        <v>19</v>
      </c>
      <c r="C62" s="17">
        <f>IF(AND(E13=1,E16="",E17="",E18="",E30&gt;600000000),ROUNDDOWN(E30,-3)*0.55-72000000,0)</f>
        <v>0</v>
      </c>
      <c r="D62" s="17"/>
      <c r="E62" s="17">
        <f>IF(AND(E13=1,E16&gt;=1,E30/2&gt;600000000),ROUNDDOWN(E30/2,-3)*0.55-72000000,0)</f>
        <v>0</v>
      </c>
      <c r="F62" s="31">
        <f>IFERROR(IF(AND(E13=1,E16&gt;=1,E30/2/E16&gt;600000000),(ROUNDDOWN(E30/2/E16,-3)*0.55-72000000)*E16,0),0)</f>
        <v>0</v>
      </c>
      <c r="G62" s="31"/>
      <c r="H62" s="17">
        <f>IF(AND(E13=1,E16="",E17&gt;=1,E30*2/3&gt;600000000),ROUNDDOWN(E30*2/3,-3)*0.55-72000000,0)</f>
        <v>0</v>
      </c>
      <c r="I62" s="31">
        <f>IFERROR(IF(AND(E13=1,E16="",E17&gt;=1,E30/3/E17&gt;600000000),(ROUNDDOWN(E30/3/E17,-3)*0.55-72000000)*E17,0),0)</f>
        <v>0</v>
      </c>
      <c r="J62" s="31"/>
      <c r="K62" s="31">
        <f>IF(AND(E13=1,E16="",E17="",E18&gt;=1,E30*3/4&gt;600000000),ROUNDDOWN(E30*3/4,-3)*0.55-72000000,0)</f>
        <v>0</v>
      </c>
      <c r="L62" s="31">
        <f>IFERROR(IF(AND(E13=1,E16="",E17="",E18&gt;=1,E30/4/E18&gt;600000000),(ROUNDDOWN(E30/4/E18,-3)*0.55-72000000)*E18,0),0)</f>
        <v>0</v>
      </c>
      <c r="M62" s="31"/>
      <c r="N62" s="31"/>
      <c r="O62" s="15">
        <f>IF(E30&gt;600000000,(ROUNDDOWN(E30/E11,-3)*0.55-72000000)*E11,0)</f>
        <v>0</v>
      </c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</row>
    <row r="63" spans="1:39" ht="17.100000000000001" hidden="1" customHeight="1" x14ac:dyDescent="0.15">
      <c r="A63" s="31"/>
      <c r="B63" s="17"/>
      <c r="C63" s="17">
        <f>SUM(C55:C62)</f>
        <v>0</v>
      </c>
      <c r="D63" s="17"/>
      <c r="E63" s="17"/>
      <c r="F63" s="31">
        <f>SUM(E55:F62)</f>
        <v>22000000</v>
      </c>
      <c r="G63" s="31"/>
      <c r="H63" s="31"/>
      <c r="I63" s="31">
        <f>SUM(H55:I62)</f>
        <v>0</v>
      </c>
      <c r="J63" s="31"/>
      <c r="K63" s="31"/>
      <c r="L63" s="31">
        <f>SUM(K55:L62)</f>
        <v>0</v>
      </c>
      <c r="M63" s="31"/>
      <c r="N63" s="31"/>
      <c r="O63" s="31">
        <f>SUM(O55:O62)</f>
        <v>0</v>
      </c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</row>
    <row r="64" spans="1:39" ht="17.100000000000001" hidden="1" customHeight="1" x14ac:dyDescent="0.15">
      <c r="A64" s="31"/>
      <c r="B64" s="17"/>
      <c r="C64" s="17"/>
      <c r="D64" s="17"/>
      <c r="E64" s="17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</row>
    <row r="65" spans="1:39" ht="17.100000000000001" hidden="1" customHeight="1" x14ac:dyDescent="0.15">
      <c r="A65" s="31"/>
      <c r="B65" s="17">
        <f>SUM(C63,F63,I63,L63,O63)</f>
        <v>22000000</v>
      </c>
      <c r="C65" s="17"/>
      <c r="D65" s="17"/>
      <c r="E65" s="17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</row>
    <row r="66" spans="1:39" ht="17.100000000000001" hidden="1" customHeight="1" x14ac:dyDescent="0.15">
      <c r="A66" s="31"/>
      <c r="B66" s="32"/>
      <c r="C66" s="32"/>
      <c r="D66" s="32"/>
      <c r="E66" s="32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</row>
    <row r="67" spans="1:39" ht="17.100000000000001" hidden="1" customHeight="1" x14ac:dyDescent="0.15">
      <c r="A67" s="31"/>
      <c r="B67" s="17"/>
      <c r="C67" s="17"/>
      <c r="D67" s="17"/>
      <c r="E67" s="17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</row>
    <row r="68" spans="1:39" ht="17.100000000000001" hidden="1" customHeight="1" x14ac:dyDescent="0.15">
      <c r="A68" s="31"/>
      <c r="B68" s="17"/>
      <c r="C68" s="17"/>
      <c r="D68" s="17"/>
      <c r="E68" s="17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</row>
    <row r="69" spans="1:39" ht="17.100000000000001" hidden="1" customHeight="1" x14ac:dyDescent="0.15">
      <c r="A69" s="31"/>
      <c r="B69" s="17" t="s">
        <v>41</v>
      </c>
      <c r="C69" s="17"/>
      <c r="D69" s="17"/>
      <c r="E69" s="17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</row>
    <row r="70" spans="1:39" ht="17.100000000000001" hidden="1" customHeight="1" x14ac:dyDescent="0.15">
      <c r="A70" s="31"/>
      <c r="B70" s="17">
        <f>IF(E16&gt;0,E16,0)</f>
        <v>2</v>
      </c>
      <c r="C70" s="17"/>
      <c r="D70" s="17"/>
      <c r="E70" s="17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</row>
    <row r="71" spans="1:39" ht="17.100000000000001" hidden="1" customHeight="1" x14ac:dyDescent="0.15">
      <c r="A71" s="31"/>
      <c r="B71" s="17">
        <f>IF(AND(E16="",E17&gt;0),E17,0)</f>
        <v>0</v>
      </c>
      <c r="C71" s="17"/>
      <c r="D71" s="17"/>
      <c r="E71" s="17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</row>
    <row r="72" spans="1:39" ht="17.100000000000001" hidden="1" customHeight="1" x14ac:dyDescent="0.15">
      <c r="A72" s="31"/>
      <c r="B72" s="17">
        <f>IF(AND(E16="",E17="",E18&gt;0),E18,0)</f>
        <v>0</v>
      </c>
      <c r="C72" s="17">
        <f>SUM(B70:B72)</f>
        <v>2</v>
      </c>
      <c r="D72" s="17"/>
      <c r="E72" s="17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</row>
    <row r="73" spans="1:39" ht="17.100000000000001" hidden="1" customHeight="1" x14ac:dyDescent="0.15">
      <c r="A73" s="31"/>
      <c r="B73" s="17"/>
      <c r="C73" s="17"/>
      <c r="D73" s="17"/>
      <c r="E73" s="17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</row>
    <row r="74" spans="1:39" ht="17.100000000000001" hidden="1" customHeight="1" x14ac:dyDescent="0.15">
      <c r="A74" s="31"/>
      <c r="B74" s="17"/>
      <c r="C74" s="17"/>
      <c r="D74" s="17"/>
      <c r="E74" s="17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</row>
    <row r="75" spans="1:39" ht="17.100000000000001" customHeight="1" x14ac:dyDescent="0.15">
      <c r="A75" s="31"/>
      <c r="B75" s="17"/>
      <c r="C75" s="17"/>
      <c r="D75" s="17"/>
      <c r="E75" s="17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</row>
    <row r="76" spans="1:39" ht="17.100000000000001" customHeight="1" x14ac:dyDescent="0.15">
      <c r="A76" s="31"/>
      <c r="B76" s="17"/>
      <c r="C76" s="17"/>
      <c r="D76" s="17"/>
      <c r="E76" s="17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</row>
    <row r="77" spans="1:39" ht="17.100000000000001" customHeight="1" x14ac:dyDescent="0.15">
      <c r="A77" s="31"/>
      <c r="B77" s="17"/>
      <c r="C77" s="17"/>
      <c r="D77" s="17"/>
      <c r="E77" s="17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</row>
    <row r="78" spans="1:39" ht="17.100000000000001" customHeight="1" x14ac:dyDescent="0.15">
      <c r="A78" s="31"/>
      <c r="B78" s="17"/>
      <c r="C78" s="17"/>
      <c r="D78" s="17"/>
      <c r="E78" s="17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</row>
    <row r="79" spans="1:39" ht="17.100000000000001" customHeight="1" x14ac:dyDescent="0.15">
      <c r="A79" s="31"/>
      <c r="B79" s="17"/>
      <c r="C79" s="17"/>
      <c r="D79" s="17"/>
      <c r="E79" s="17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</row>
    <row r="80" spans="1:39" ht="17.100000000000001" customHeight="1" x14ac:dyDescent="0.15">
      <c r="A80" s="31"/>
      <c r="B80" s="17"/>
      <c r="C80" s="17"/>
      <c r="D80" s="17"/>
      <c r="E80" s="17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</row>
    <row r="81" spans="1:39" ht="17.100000000000001" customHeight="1" x14ac:dyDescent="0.15">
      <c r="A81" s="31"/>
      <c r="B81" s="17"/>
      <c r="C81" s="17"/>
      <c r="D81" s="17"/>
      <c r="E81" s="17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</row>
    <row r="82" spans="1:39" ht="17.100000000000001" customHeight="1" x14ac:dyDescent="0.15">
      <c r="A82" s="31"/>
      <c r="B82" s="17"/>
      <c r="C82" s="17"/>
      <c r="D82" s="17"/>
      <c r="E82" s="17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</row>
    <row r="83" spans="1:39" ht="17.100000000000001" customHeight="1" x14ac:dyDescent="0.15">
      <c r="A83" s="31"/>
      <c r="B83" s="17"/>
      <c r="C83" s="17"/>
      <c r="D83" s="17"/>
      <c r="E83" s="17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</row>
    <row r="84" spans="1:39" ht="17.100000000000001" customHeight="1" x14ac:dyDescent="0.15">
      <c r="A84" s="31"/>
      <c r="B84" s="17"/>
      <c r="C84" s="17"/>
      <c r="D84" s="17"/>
      <c r="E84" s="17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</row>
    <row r="85" spans="1:39" ht="17.100000000000001" customHeight="1" x14ac:dyDescent="0.15">
      <c r="A85" s="31"/>
      <c r="B85" s="17"/>
      <c r="C85" s="17"/>
      <c r="D85" s="17"/>
      <c r="E85" s="17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</row>
    <row r="86" spans="1:39" ht="17.100000000000001" customHeight="1" x14ac:dyDescent="0.15">
      <c r="A86" s="31"/>
      <c r="B86" s="17"/>
      <c r="C86" s="17"/>
      <c r="D86" s="17"/>
      <c r="E86" s="17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</row>
    <row r="87" spans="1:39" ht="17.100000000000001" customHeight="1" x14ac:dyDescent="0.15">
      <c r="A87" s="31"/>
      <c r="B87" s="17"/>
      <c r="C87" s="17"/>
      <c r="D87" s="17"/>
      <c r="E87" s="17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</row>
    <row r="88" spans="1:39" ht="17.100000000000001" customHeight="1" x14ac:dyDescent="0.15">
      <c r="A88" s="31"/>
      <c r="B88" s="17"/>
      <c r="C88" s="17"/>
      <c r="D88" s="17"/>
      <c r="E88" s="17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</row>
    <row r="89" spans="1:39" ht="17.100000000000001" customHeight="1" x14ac:dyDescent="0.15">
      <c r="A89" s="31"/>
      <c r="B89" s="17"/>
      <c r="C89" s="17"/>
      <c r="D89" s="17"/>
      <c r="E89" s="17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</row>
    <row r="90" spans="1:39" ht="17.100000000000001" customHeight="1" x14ac:dyDescent="0.15">
      <c r="A90" s="31"/>
      <c r="B90" s="17"/>
      <c r="C90" s="17"/>
      <c r="D90" s="17"/>
      <c r="E90" s="17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</row>
    <row r="91" spans="1:39" ht="17.100000000000001" customHeight="1" x14ac:dyDescent="0.15">
      <c r="A91" s="31"/>
      <c r="B91" s="17"/>
      <c r="C91" s="17"/>
      <c r="D91" s="17"/>
      <c r="E91" s="17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</row>
    <row r="92" spans="1:39" ht="17.100000000000001" customHeight="1" x14ac:dyDescent="0.15">
      <c r="A92" s="31"/>
      <c r="B92" s="17"/>
      <c r="C92" s="17"/>
      <c r="D92" s="17"/>
      <c r="E92" s="17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</row>
    <row r="93" spans="1:39" ht="17.100000000000001" customHeight="1" x14ac:dyDescent="0.15">
      <c r="A93" s="31"/>
      <c r="B93" s="17"/>
      <c r="C93" s="17"/>
      <c r="D93" s="17"/>
      <c r="E93" s="17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</row>
    <row r="94" spans="1:39" ht="17.100000000000001" customHeight="1" x14ac:dyDescent="0.15">
      <c r="A94" s="31"/>
      <c r="B94" s="17"/>
      <c r="C94" s="17"/>
      <c r="D94" s="17"/>
      <c r="E94" s="17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</row>
    <row r="95" spans="1:39" ht="17.100000000000001" customHeight="1" x14ac:dyDescent="0.15">
      <c r="A95" s="31"/>
      <c r="B95" s="17"/>
      <c r="C95" s="17"/>
      <c r="D95" s="17"/>
      <c r="E95" s="17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</row>
    <row r="96" spans="1:39" ht="17.100000000000001" customHeight="1" x14ac:dyDescent="0.15">
      <c r="A96" s="31"/>
      <c r="B96" s="17"/>
      <c r="C96" s="17"/>
      <c r="D96" s="17"/>
      <c r="E96" s="17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</row>
    <row r="97" spans="1:39" ht="17.100000000000001" customHeight="1" x14ac:dyDescent="0.15">
      <c r="A97" s="31"/>
      <c r="B97" s="17"/>
      <c r="C97" s="17"/>
      <c r="D97" s="17"/>
      <c r="E97" s="17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</row>
    <row r="98" spans="1:39" ht="17.100000000000001" customHeight="1" x14ac:dyDescent="0.15">
      <c r="A98" s="31"/>
      <c r="B98" s="17"/>
      <c r="C98" s="17"/>
      <c r="D98" s="17"/>
      <c r="E98" s="17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</row>
    <row r="99" spans="1:39" ht="17.100000000000001" customHeight="1" x14ac:dyDescent="0.15">
      <c r="A99" s="31"/>
      <c r="B99" s="17"/>
      <c r="C99" s="17"/>
      <c r="D99" s="17"/>
      <c r="E99" s="17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</row>
    <row r="100" spans="1:39" ht="17.100000000000001" customHeight="1" x14ac:dyDescent="0.15">
      <c r="A100" s="31"/>
      <c r="B100" s="17"/>
      <c r="C100" s="17"/>
      <c r="D100" s="17"/>
      <c r="E100" s="17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</row>
    <row r="101" spans="1:39" ht="17.100000000000001" customHeight="1" x14ac:dyDescent="0.15">
      <c r="A101" s="31"/>
      <c r="B101" s="17"/>
      <c r="C101" s="17"/>
      <c r="D101" s="17"/>
      <c r="E101" s="17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</row>
    <row r="102" spans="1:39" ht="17.100000000000001" customHeight="1" x14ac:dyDescent="0.15">
      <c r="A102" s="31"/>
      <c r="B102" s="17"/>
      <c r="C102" s="17"/>
      <c r="D102" s="17"/>
      <c r="E102" s="17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</row>
    <row r="103" spans="1:39" ht="17.100000000000001" customHeight="1" x14ac:dyDescent="0.15">
      <c r="A103" s="31"/>
      <c r="B103" s="17"/>
      <c r="C103" s="17"/>
      <c r="D103" s="17"/>
      <c r="E103" s="17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</row>
    <row r="104" spans="1:39" ht="17.100000000000001" customHeight="1" x14ac:dyDescent="0.15">
      <c r="A104" s="31"/>
      <c r="B104" s="17"/>
      <c r="C104" s="17"/>
      <c r="D104" s="17"/>
      <c r="E104" s="17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</row>
    <row r="105" spans="1:39" ht="17.100000000000001" customHeight="1" x14ac:dyDescent="0.15">
      <c r="A105" s="31"/>
      <c r="B105" s="17"/>
      <c r="C105" s="17"/>
      <c r="D105" s="17"/>
      <c r="E105" s="17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</row>
    <row r="106" spans="1:39" ht="17.100000000000001" customHeight="1" x14ac:dyDescent="0.15">
      <c r="A106" s="31"/>
      <c r="B106" s="17"/>
      <c r="C106" s="17"/>
      <c r="D106" s="17"/>
      <c r="E106" s="17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</row>
    <row r="107" spans="1:39" ht="17.100000000000001" customHeight="1" x14ac:dyDescent="0.15">
      <c r="A107" s="31"/>
      <c r="B107" s="17"/>
      <c r="C107" s="17"/>
      <c r="D107" s="17"/>
      <c r="E107" s="17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</row>
    <row r="108" spans="1:39" ht="17.100000000000001" customHeight="1" x14ac:dyDescent="0.15">
      <c r="A108" s="31"/>
      <c r="B108" s="17"/>
      <c r="C108" s="17"/>
      <c r="D108" s="17"/>
      <c r="E108" s="17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</row>
    <row r="109" spans="1:39" ht="17.100000000000001" customHeight="1" x14ac:dyDescent="0.15">
      <c r="A109" s="31"/>
      <c r="B109" s="17"/>
      <c r="C109" s="17"/>
      <c r="D109" s="17"/>
      <c r="E109" s="17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</row>
    <row r="110" spans="1:39" ht="17.100000000000001" customHeight="1" x14ac:dyDescent="0.15">
      <c r="A110" s="31"/>
      <c r="B110" s="17"/>
      <c r="C110" s="17"/>
      <c r="D110" s="17"/>
      <c r="E110" s="17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</row>
    <row r="111" spans="1:39" ht="17.100000000000001" customHeight="1" x14ac:dyDescent="0.15">
      <c r="A111" s="31"/>
      <c r="B111" s="17"/>
      <c r="C111" s="17"/>
      <c r="D111" s="17"/>
      <c r="E111" s="17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</row>
    <row r="112" spans="1:39" ht="17.100000000000001" customHeight="1" x14ac:dyDescent="0.15">
      <c r="A112" s="31"/>
      <c r="B112" s="17"/>
      <c r="C112" s="17"/>
      <c r="D112" s="17"/>
      <c r="E112" s="17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</row>
    <row r="113" spans="1:39" ht="17.100000000000001" customHeight="1" x14ac:dyDescent="0.15">
      <c r="A113" s="31"/>
      <c r="B113" s="17"/>
      <c r="C113" s="17"/>
      <c r="D113" s="17"/>
      <c r="E113" s="17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</row>
    <row r="114" spans="1:39" ht="17.100000000000001" customHeight="1" x14ac:dyDescent="0.15">
      <c r="A114" s="31"/>
      <c r="B114" s="17"/>
      <c r="C114" s="17"/>
      <c r="D114" s="17"/>
      <c r="E114" s="17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</row>
    <row r="115" spans="1:39" ht="17.100000000000001" customHeight="1" x14ac:dyDescent="0.15">
      <c r="A115" s="31"/>
      <c r="B115" s="17"/>
      <c r="C115" s="17"/>
      <c r="D115" s="17"/>
      <c r="E115" s="17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</row>
    <row r="116" spans="1:39" ht="17.100000000000001" customHeight="1" x14ac:dyDescent="0.15">
      <c r="A116" s="31"/>
      <c r="B116" s="17"/>
      <c r="C116" s="17"/>
      <c r="D116" s="17"/>
      <c r="E116" s="17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</row>
    <row r="117" spans="1:39" ht="17.100000000000001" customHeight="1" x14ac:dyDescent="0.15">
      <c r="A117" s="31"/>
      <c r="B117" s="17"/>
      <c r="C117" s="17"/>
      <c r="D117" s="17"/>
      <c r="E117" s="17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</row>
    <row r="118" spans="1:39" ht="17.100000000000001" customHeight="1" x14ac:dyDescent="0.15">
      <c r="A118" s="31"/>
      <c r="B118" s="17"/>
      <c r="C118" s="17"/>
      <c r="D118" s="17"/>
      <c r="E118" s="17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</row>
    <row r="119" spans="1:39" ht="17.100000000000001" customHeight="1" x14ac:dyDescent="0.15">
      <c r="A119" s="31"/>
      <c r="B119" s="17"/>
      <c r="C119" s="17"/>
      <c r="D119" s="17"/>
      <c r="E119" s="17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</row>
    <row r="120" spans="1:39" ht="17.100000000000001" customHeight="1" x14ac:dyDescent="0.15">
      <c r="A120" s="31"/>
      <c r="B120" s="17"/>
      <c r="C120" s="17"/>
      <c r="D120" s="17"/>
      <c r="E120" s="17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</row>
    <row r="121" spans="1:39" ht="17.100000000000001" customHeight="1" x14ac:dyDescent="0.15">
      <c r="A121" s="31"/>
      <c r="B121" s="17"/>
      <c r="C121" s="17"/>
      <c r="D121" s="17"/>
      <c r="E121" s="17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</row>
    <row r="122" spans="1:39" ht="17.100000000000001" customHeight="1" x14ac:dyDescent="0.15">
      <c r="A122" s="31"/>
      <c r="B122" s="17"/>
      <c r="C122" s="17"/>
      <c r="D122" s="17"/>
      <c r="E122" s="17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</row>
    <row r="123" spans="1:39" ht="17.100000000000001" customHeight="1" x14ac:dyDescent="0.15">
      <c r="A123" s="31"/>
      <c r="B123" s="17"/>
      <c r="C123" s="17"/>
      <c r="D123" s="17"/>
      <c r="E123" s="17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</row>
    <row r="124" spans="1:39" ht="17.100000000000001" customHeight="1" x14ac:dyDescent="0.15">
      <c r="A124" s="31"/>
      <c r="B124" s="17"/>
      <c r="C124" s="17"/>
      <c r="D124" s="17"/>
      <c r="E124" s="17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</row>
    <row r="125" spans="1:39" ht="17.100000000000001" customHeight="1" x14ac:dyDescent="0.15">
      <c r="A125" s="31"/>
      <c r="B125" s="17"/>
      <c r="C125" s="17"/>
      <c r="D125" s="17"/>
      <c r="E125" s="17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</row>
    <row r="126" spans="1:39" ht="17.100000000000001" customHeight="1" x14ac:dyDescent="0.15">
      <c r="A126" s="31"/>
      <c r="B126" s="17"/>
      <c r="C126" s="17"/>
      <c r="D126" s="17"/>
      <c r="E126" s="17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</row>
    <row r="127" spans="1:39" ht="17.100000000000001" customHeight="1" x14ac:dyDescent="0.15">
      <c r="A127" s="31"/>
      <c r="B127" s="17"/>
      <c r="C127" s="17"/>
      <c r="D127" s="17"/>
      <c r="E127" s="17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</row>
    <row r="128" spans="1:39" ht="17.100000000000001" customHeight="1" x14ac:dyDescent="0.15">
      <c r="A128" s="31"/>
      <c r="B128" s="17"/>
      <c r="C128" s="17"/>
      <c r="D128" s="17"/>
      <c r="E128" s="17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</row>
    <row r="129" spans="1:39" ht="17.100000000000001" customHeight="1" x14ac:dyDescent="0.15">
      <c r="A129" s="31"/>
      <c r="B129" s="17"/>
      <c r="C129" s="17"/>
      <c r="D129" s="17"/>
      <c r="E129" s="17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</row>
    <row r="130" spans="1:39" ht="17.100000000000001" customHeight="1" x14ac:dyDescent="0.15">
      <c r="A130" s="31"/>
      <c r="B130" s="17"/>
      <c r="C130" s="17"/>
      <c r="D130" s="17"/>
      <c r="E130" s="17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</row>
    <row r="131" spans="1:39" ht="17.100000000000001" customHeight="1" x14ac:dyDescent="0.15">
      <c r="A131" s="31"/>
      <c r="B131" s="17"/>
      <c r="C131" s="17"/>
      <c r="D131" s="17"/>
      <c r="E131" s="17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</row>
    <row r="132" spans="1:39" ht="17.100000000000001" customHeight="1" x14ac:dyDescent="0.15">
      <c r="A132" s="31"/>
      <c r="B132" s="17"/>
      <c r="C132" s="17"/>
      <c r="D132" s="17"/>
      <c r="E132" s="17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</row>
    <row r="133" spans="1:39" ht="17.100000000000001" customHeight="1" x14ac:dyDescent="0.15">
      <c r="A133" s="31"/>
      <c r="B133" s="17"/>
      <c r="C133" s="17"/>
      <c r="D133" s="17"/>
      <c r="E133" s="17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</row>
    <row r="134" spans="1:39" ht="17.100000000000001" customHeight="1" x14ac:dyDescent="0.15">
      <c r="A134" s="31"/>
      <c r="B134" s="17"/>
      <c r="C134" s="17"/>
      <c r="D134" s="17"/>
      <c r="E134" s="17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</row>
    <row r="135" spans="1:39" ht="17.100000000000001" customHeight="1" x14ac:dyDescent="0.15">
      <c r="A135" s="31"/>
      <c r="B135" s="17"/>
      <c r="C135" s="17"/>
      <c r="D135" s="17"/>
      <c r="E135" s="17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</row>
    <row r="136" spans="1:39" ht="17.100000000000001" customHeight="1" x14ac:dyDescent="0.15">
      <c r="A136" s="31"/>
      <c r="B136" s="17"/>
      <c r="C136" s="17"/>
      <c r="D136" s="17"/>
      <c r="E136" s="17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</row>
    <row r="137" spans="1:39" ht="17.100000000000001" customHeight="1" x14ac:dyDescent="0.15">
      <c r="A137" s="31"/>
      <c r="B137" s="17"/>
      <c r="C137" s="17"/>
      <c r="D137" s="17"/>
      <c r="E137" s="17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</row>
    <row r="138" spans="1:39" ht="17.100000000000001" customHeight="1" x14ac:dyDescent="0.15">
      <c r="A138" s="31"/>
      <c r="B138" s="17"/>
      <c r="C138" s="17"/>
      <c r="D138" s="17"/>
      <c r="E138" s="17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</row>
    <row r="139" spans="1:39" ht="17.100000000000001" customHeight="1" x14ac:dyDescent="0.15">
      <c r="A139" s="31"/>
      <c r="B139" s="17"/>
      <c r="C139" s="17"/>
      <c r="D139" s="17"/>
      <c r="E139" s="17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</row>
    <row r="140" spans="1:39" ht="17.100000000000001" customHeight="1" x14ac:dyDescent="0.15">
      <c r="A140" s="31"/>
      <c r="B140" s="17"/>
      <c r="C140" s="17"/>
      <c r="D140" s="17"/>
      <c r="E140" s="17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</row>
    <row r="141" spans="1:39" ht="17.100000000000001" customHeight="1" x14ac:dyDescent="0.15">
      <c r="A141" s="31"/>
      <c r="B141" s="17"/>
      <c r="C141" s="17"/>
      <c r="D141" s="17"/>
      <c r="E141" s="17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</row>
    <row r="142" spans="1:39" ht="17.100000000000001" customHeight="1" x14ac:dyDescent="0.15">
      <c r="A142" s="31"/>
      <c r="B142" s="17"/>
      <c r="C142" s="17"/>
      <c r="D142" s="17"/>
      <c r="E142" s="17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</row>
    <row r="143" spans="1:39" ht="17.100000000000001" customHeight="1" x14ac:dyDescent="0.15">
      <c r="A143" s="31"/>
      <c r="B143" s="17"/>
      <c r="C143" s="17"/>
      <c r="D143" s="17"/>
      <c r="E143" s="17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</row>
    <row r="144" spans="1:39" ht="17.100000000000001" customHeight="1" x14ac:dyDescent="0.15">
      <c r="A144" s="31"/>
      <c r="B144" s="17"/>
      <c r="C144" s="17"/>
      <c r="D144" s="17"/>
      <c r="E144" s="17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</row>
    <row r="145" spans="1:39" ht="17.100000000000001" customHeight="1" x14ac:dyDescent="0.15">
      <c r="A145" s="31"/>
      <c r="B145" s="17"/>
      <c r="C145" s="17"/>
      <c r="D145" s="17"/>
      <c r="E145" s="17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</row>
    <row r="146" spans="1:39" ht="17.100000000000001" customHeight="1" x14ac:dyDescent="0.15">
      <c r="A146" s="31"/>
      <c r="B146" s="17"/>
      <c r="C146" s="17"/>
      <c r="D146" s="17"/>
      <c r="E146" s="17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</row>
    <row r="147" spans="1:39" ht="17.100000000000001" customHeight="1" x14ac:dyDescent="0.15">
      <c r="A147" s="31"/>
      <c r="B147" s="17"/>
      <c r="C147" s="17"/>
      <c r="D147" s="17"/>
      <c r="E147" s="17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</row>
    <row r="148" spans="1:39" ht="17.100000000000001" customHeight="1" x14ac:dyDescent="0.15">
      <c r="A148" s="31"/>
      <c r="B148" s="17"/>
      <c r="C148" s="17"/>
      <c r="D148" s="17"/>
      <c r="E148" s="17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</row>
    <row r="149" spans="1:39" ht="17.100000000000001" customHeight="1" x14ac:dyDescent="0.15">
      <c r="A149" s="31"/>
      <c r="B149" s="17"/>
      <c r="C149" s="17"/>
      <c r="D149" s="17"/>
      <c r="E149" s="17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</row>
    <row r="150" spans="1:39" ht="17.100000000000001" customHeight="1" x14ac:dyDescent="0.15">
      <c r="A150" s="31"/>
      <c r="B150" s="17"/>
      <c r="C150" s="17"/>
      <c r="D150" s="17"/>
      <c r="E150" s="17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</row>
    <row r="151" spans="1:39" ht="17.100000000000001" customHeight="1" x14ac:dyDescent="0.15">
      <c r="A151" s="31"/>
      <c r="B151" s="17"/>
      <c r="C151" s="17"/>
      <c r="D151" s="17"/>
      <c r="E151" s="17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</row>
    <row r="152" spans="1:39" ht="17.100000000000001" customHeight="1" x14ac:dyDescent="0.15">
      <c r="A152" s="31"/>
      <c r="B152" s="17"/>
      <c r="C152" s="17"/>
      <c r="D152" s="17"/>
      <c r="E152" s="17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</row>
    <row r="153" spans="1:39" ht="17.100000000000001" customHeight="1" x14ac:dyDescent="0.15">
      <c r="A153" s="31"/>
      <c r="B153" s="17"/>
      <c r="C153" s="17"/>
      <c r="D153" s="17"/>
      <c r="E153" s="17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</row>
    <row r="154" spans="1:39" ht="17.100000000000001" customHeight="1" x14ac:dyDescent="0.15">
      <c r="A154" s="31"/>
      <c r="B154" s="17"/>
      <c r="C154" s="17"/>
      <c r="D154" s="17"/>
      <c r="E154" s="17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</row>
    <row r="155" spans="1:39" ht="17.100000000000001" customHeight="1" x14ac:dyDescent="0.15">
      <c r="A155" s="31"/>
      <c r="B155" s="17"/>
      <c r="C155" s="17"/>
      <c r="D155" s="17"/>
      <c r="E155" s="17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</row>
    <row r="156" spans="1:39" ht="17.100000000000001" customHeight="1" x14ac:dyDescent="0.15">
      <c r="A156" s="31"/>
      <c r="B156" s="17"/>
      <c r="C156" s="17"/>
      <c r="D156" s="17"/>
      <c r="E156" s="17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</row>
    <row r="157" spans="1:39" ht="17.100000000000001" customHeight="1" x14ac:dyDescent="0.15">
      <c r="A157" s="31"/>
      <c r="B157" s="17"/>
      <c r="C157" s="17"/>
      <c r="D157" s="17"/>
      <c r="E157" s="17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</row>
    <row r="158" spans="1:39" ht="17.100000000000001" customHeight="1" x14ac:dyDescent="0.15">
      <c r="A158" s="31"/>
      <c r="B158" s="17"/>
      <c r="C158" s="17"/>
      <c r="D158" s="17"/>
      <c r="E158" s="17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</row>
    <row r="159" spans="1:39" ht="17.100000000000001" customHeight="1" x14ac:dyDescent="0.15">
      <c r="A159" s="31"/>
      <c r="B159" s="17"/>
      <c r="C159" s="17"/>
      <c r="D159" s="17"/>
      <c r="E159" s="17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</row>
    <row r="160" spans="1:39" ht="17.100000000000001" customHeight="1" x14ac:dyDescent="0.15">
      <c r="A160" s="31"/>
      <c r="B160" s="17"/>
      <c r="C160" s="17"/>
      <c r="D160" s="17"/>
      <c r="E160" s="17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</row>
    <row r="161" spans="1:39" ht="17.100000000000001" customHeight="1" x14ac:dyDescent="0.15">
      <c r="A161" s="31"/>
      <c r="B161" s="17"/>
      <c r="C161" s="17"/>
      <c r="D161" s="17"/>
      <c r="E161" s="17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</row>
    <row r="162" spans="1:39" ht="17.100000000000001" customHeight="1" x14ac:dyDescent="0.15">
      <c r="A162" s="31"/>
      <c r="B162" s="17"/>
      <c r="C162" s="17"/>
      <c r="D162" s="17"/>
      <c r="E162" s="17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</row>
    <row r="163" spans="1:39" ht="17.100000000000001" customHeight="1" x14ac:dyDescent="0.15">
      <c r="A163" s="31"/>
      <c r="B163" s="17"/>
      <c r="C163" s="17"/>
      <c r="D163" s="17"/>
      <c r="E163" s="17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</row>
    <row r="164" spans="1:39" ht="17.100000000000001" customHeight="1" x14ac:dyDescent="0.15">
      <c r="A164" s="31"/>
      <c r="B164" s="17"/>
      <c r="C164" s="17"/>
      <c r="D164" s="17"/>
      <c r="E164" s="17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</row>
    <row r="165" spans="1:39" ht="17.100000000000001" customHeight="1" x14ac:dyDescent="0.15">
      <c r="A165" s="31"/>
      <c r="B165" s="17"/>
      <c r="C165" s="17"/>
      <c r="D165" s="17"/>
      <c r="E165" s="17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</row>
    <row r="166" spans="1:39" ht="17.100000000000001" customHeight="1" x14ac:dyDescent="0.15">
      <c r="A166" s="31"/>
      <c r="B166" s="17"/>
      <c r="C166" s="17"/>
      <c r="D166" s="17"/>
      <c r="E166" s="17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</row>
    <row r="167" spans="1:39" ht="17.100000000000001" customHeight="1" x14ac:dyDescent="0.15">
      <c r="A167" s="31"/>
      <c r="B167" s="17"/>
      <c r="C167" s="17"/>
      <c r="D167" s="17"/>
      <c r="E167" s="17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</row>
    <row r="168" spans="1:39" ht="17.100000000000001" customHeight="1" x14ac:dyDescent="0.15">
      <c r="A168" s="31"/>
      <c r="B168" s="17"/>
      <c r="C168" s="17"/>
      <c r="D168" s="17"/>
      <c r="E168" s="17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</row>
    <row r="169" spans="1:39" ht="17.100000000000001" customHeight="1" x14ac:dyDescent="0.15">
      <c r="A169" s="31"/>
      <c r="B169" s="17"/>
      <c r="C169" s="17"/>
      <c r="D169" s="17"/>
      <c r="E169" s="17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</row>
    <row r="170" spans="1:39" ht="17.100000000000001" customHeight="1" x14ac:dyDescent="0.15">
      <c r="A170" s="31"/>
      <c r="B170" s="17"/>
      <c r="C170" s="17"/>
      <c r="D170" s="17"/>
      <c r="E170" s="17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</row>
    <row r="171" spans="1:39" ht="17.100000000000001" customHeight="1" x14ac:dyDescent="0.15">
      <c r="A171" s="31"/>
      <c r="B171" s="17"/>
      <c r="C171" s="17"/>
      <c r="D171" s="17"/>
      <c r="E171" s="17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</row>
    <row r="172" spans="1:39" ht="17.100000000000001" customHeight="1" x14ac:dyDescent="0.15">
      <c r="A172" s="31"/>
      <c r="B172" s="17"/>
      <c r="C172" s="17"/>
      <c r="D172" s="17"/>
      <c r="E172" s="17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</row>
    <row r="173" spans="1:39" ht="17.100000000000001" customHeight="1" x14ac:dyDescent="0.15">
      <c r="A173" s="31"/>
      <c r="B173" s="17"/>
      <c r="C173" s="17"/>
      <c r="D173" s="17"/>
      <c r="E173" s="17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</row>
    <row r="174" spans="1:39" ht="17.100000000000001" customHeight="1" x14ac:dyDescent="0.15">
      <c r="A174" s="31"/>
      <c r="B174" s="17"/>
      <c r="C174" s="17"/>
      <c r="D174" s="17"/>
      <c r="E174" s="17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</row>
    <row r="175" spans="1:39" ht="17.100000000000001" customHeight="1" x14ac:dyDescent="0.15">
      <c r="A175" s="31"/>
      <c r="B175" s="17"/>
      <c r="C175" s="17"/>
      <c r="D175" s="17"/>
      <c r="E175" s="17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</row>
    <row r="176" spans="1:39" ht="17.100000000000001" customHeight="1" x14ac:dyDescent="0.15">
      <c r="A176" s="31"/>
      <c r="B176" s="17"/>
      <c r="C176" s="17"/>
      <c r="D176" s="17"/>
      <c r="E176" s="17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</row>
    <row r="177" spans="1:39" ht="17.100000000000001" customHeight="1" x14ac:dyDescent="0.15">
      <c r="A177" s="31"/>
      <c r="B177" s="17"/>
      <c r="C177" s="17"/>
      <c r="D177" s="17"/>
      <c r="E177" s="17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</row>
    <row r="178" spans="1:39" ht="17.100000000000001" customHeight="1" x14ac:dyDescent="0.15">
      <c r="A178" s="31"/>
      <c r="B178" s="17"/>
      <c r="C178" s="17"/>
      <c r="D178" s="17"/>
      <c r="E178" s="17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</row>
    <row r="179" spans="1:39" ht="17.100000000000001" customHeight="1" x14ac:dyDescent="0.15">
      <c r="A179" s="31"/>
      <c r="B179" s="17"/>
      <c r="C179" s="17"/>
      <c r="D179" s="17"/>
      <c r="E179" s="17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</row>
    <row r="180" spans="1:39" ht="17.100000000000001" customHeight="1" x14ac:dyDescent="0.15">
      <c r="A180" s="31"/>
      <c r="B180" s="17"/>
      <c r="C180" s="17"/>
      <c r="D180" s="17"/>
      <c r="E180" s="17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</row>
    <row r="181" spans="1:39" ht="17.100000000000001" customHeight="1" x14ac:dyDescent="0.15">
      <c r="A181" s="31"/>
      <c r="B181" s="17"/>
      <c r="C181" s="17"/>
      <c r="D181" s="17"/>
      <c r="E181" s="17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</row>
    <row r="182" spans="1:39" ht="17.100000000000001" customHeight="1" x14ac:dyDescent="0.15">
      <c r="A182" s="31"/>
      <c r="B182" s="17"/>
      <c r="C182" s="17"/>
      <c r="D182" s="17"/>
      <c r="E182" s="17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</row>
    <row r="183" spans="1:39" ht="17.100000000000001" customHeight="1" x14ac:dyDescent="0.15">
      <c r="A183" s="31"/>
      <c r="B183" s="17"/>
      <c r="C183" s="17"/>
      <c r="D183" s="17"/>
      <c r="E183" s="17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</row>
    <row r="184" spans="1:39" ht="17.100000000000001" customHeight="1" x14ac:dyDescent="0.15">
      <c r="A184" s="31"/>
      <c r="B184" s="17"/>
      <c r="C184" s="17"/>
      <c r="D184" s="17"/>
      <c r="E184" s="17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</row>
    <row r="185" spans="1:39" ht="17.100000000000001" customHeight="1" x14ac:dyDescent="0.15">
      <c r="A185" s="31"/>
      <c r="B185" s="17"/>
      <c r="C185" s="17"/>
      <c r="D185" s="17"/>
      <c r="E185" s="17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</row>
    <row r="186" spans="1:39" ht="17.100000000000001" customHeight="1" x14ac:dyDescent="0.15">
      <c r="A186" s="31"/>
      <c r="B186" s="17"/>
      <c r="C186" s="17"/>
      <c r="D186" s="17"/>
      <c r="E186" s="17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</row>
    <row r="187" spans="1:39" ht="17.100000000000001" customHeight="1" x14ac:dyDescent="0.15">
      <c r="A187" s="31"/>
      <c r="B187" s="17"/>
      <c r="C187" s="17"/>
      <c r="D187" s="17"/>
      <c r="E187" s="17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</row>
    <row r="188" spans="1:39" ht="17.100000000000001" customHeight="1" x14ac:dyDescent="0.15">
      <c r="A188" s="31"/>
      <c r="B188" s="17"/>
      <c r="C188" s="17"/>
      <c r="D188" s="17"/>
      <c r="E188" s="17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</row>
    <row r="189" spans="1:39" ht="17.100000000000001" customHeight="1" x14ac:dyDescent="0.15">
      <c r="A189" s="31"/>
      <c r="B189" s="17"/>
      <c r="C189" s="17"/>
      <c r="D189" s="17"/>
      <c r="E189" s="17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</row>
    <row r="190" spans="1:39" ht="17.100000000000001" customHeight="1" x14ac:dyDescent="0.15">
      <c r="A190" s="31"/>
      <c r="B190" s="17"/>
      <c r="C190" s="17"/>
      <c r="D190" s="17"/>
      <c r="E190" s="17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</row>
    <row r="191" spans="1:39" ht="17.100000000000001" customHeight="1" x14ac:dyDescent="0.15">
      <c r="A191" s="31"/>
      <c r="B191" s="17"/>
      <c r="C191" s="17"/>
      <c r="D191" s="17"/>
      <c r="E191" s="17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</row>
    <row r="192" spans="1:39" ht="17.100000000000001" customHeight="1" x14ac:dyDescent="0.15">
      <c r="A192" s="31"/>
      <c r="B192" s="17"/>
      <c r="C192" s="17"/>
      <c r="D192" s="17"/>
      <c r="E192" s="17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</row>
    <row r="193" spans="1:39" ht="17.100000000000001" customHeight="1" x14ac:dyDescent="0.15">
      <c r="A193" s="31"/>
      <c r="B193" s="17"/>
      <c r="C193" s="17"/>
      <c r="D193" s="17"/>
      <c r="E193" s="17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</row>
    <row r="194" spans="1:39" ht="17.100000000000001" customHeight="1" x14ac:dyDescent="0.15">
      <c r="A194" s="31"/>
      <c r="B194" s="17"/>
      <c r="C194" s="17"/>
      <c r="D194" s="17"/>
      <c r="E194" s="17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</row>
    <row r="195" spans="1:39" ht="17.100000000000001" customHeight="1" x14ac:dyDescent="0.15">
      <c r="A195" s="31"/>
      <c r="B195" s="17"/>
      <c r="C195" s="17"/>
      <c r="D195" s="17"/>
      <c r="E195" s="17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</row>
    <row r="196" spans="1:39" ht="17.100000000000001" customHeight="1" x14ac:dyDescent="0.15">
      <c r="A196" s="31"/>
      <c r="B196" s="17"/>
      <c r="C196" s="17"/>
      <c r="D196" s="17"/>
      <c r="E196" s="17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</row>
    <row r="197" spans="1:39" ht="17.100000000000001" customHeight="1" x14ac:dyDescent="0.15">
      <c r="A197" s="31"/>
      <c r="B197" s="17"/>
      <c r="C197" s="17"/>
      <c r="D197" s="17"/>
      <c r="E197" s="17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</row>
    <row r="198" spans="1:39" ht="17.100000000000001" customHeight="1" x14ac:dyDescent="0.15">
      <c r="A198" s="31"/>
      <c r="B198" s="17"/>
      <c r="C198" s="17"/>
      <c r="D198" s="17"/>
      <c r="E198" s="17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</row>
    <row r="199" spans="1:39" ht="17.100000000000001" customHeight="1" x14ac:dyDescent="0.15">
      <c r="A199" s="31"/>
      <c r="B199" s="17"/>
      <c r="C199" s="17"/>
      <c r="D199" s="17"/>
      <c r="E199" s="17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</row>
    <row r="200" spans="1:39" ht="17.100000000000001" customHeight="1" x14ac:dyDescent="0.15">
      <c r="A200" s="31"/>
      <c r="B200" s="17"/>
      <c r="C200" s="17"/>
      <c r="D200" s="17"/>
      <c r="E200" s="17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</row>
    <row r="201" spans="1:39" ht="17.100000000000001" customHeight="1" x14ac:dyDescent="0.15">
      <c r="A201" s="31"/>
      <c r="B201" s="17"/>
      <c r="C201" s="17"/>
      <c r="D201" s="17"/>
      <c r="E201" s="17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</row>
    <row r="202" spans="1:39" ht="17.100000000000001" customHeight="1" x14ac:dyDescent="0.15">
      <c r="A202" s="31"/>
      <c r="B202" s="17"/>
      <c r="C202" s="17"/>
      <c r="D202" s="17"/>
      <c r="E202" s="17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</row>
    <row r="203" spans="1:39" ht="17.100000000000001" customHeight="1" x14ac:dyDescent="0.15">
      <c r="A203" s="31"/>
      <c r="B203" s="17"/>
      <c r="C203" s="17"/>
      <c r="D203" s="17"/>
      <c r="E203" s="17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</row>
    <row r="204" spans="1:39" ht="17.100000000000001" customHeight="1" x14ac:dyDescent="0.15">
      <c r="A204" s="31"/>
      <c r="B204" s="17"/>
      <c r="C204" s="17"/>
      <c r="D204" s="17"/>
      <c r="E204" s="17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</row>
    <row r="205" spans="1:39" ht="17.100000000000001" customHeight="1" x14ac:dyDescent="0.15">
      <c r="A205" s="31"/>
      <c r="B205" s="17"/>
      <c r="C205" s="17"/>
      <c r="D205" s="17"/>
      <c r="E205" s="17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</row>
    <row r="206" spans="1:39" ht="17.100000000000001" customHeight="1" x14ac:dyDescent="0.15">
      <c r="A206" s="31"/>
      <c r="B206" s="17"/>
      <c r="C206" s="17"/>
      <c r="D206" s="17"/>
      <c r="E206" s="17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</row>
    <row r="207" spans="1:39" ht="17.100000000000001" customHeight="1" x14ac:dyDescent="0.15">
      <c r="A207" s="31"/>
      <c r="B207" s="17"/>
      <c r="C207" s="17"/>
      <c r="D207" s="17"/>
      <c r="E207" s="17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</row>
    <row r="208" spans="1:39" ht="17.100000000000001" customHeight="1" x14ac:dyDescent="0.15">
      <c r="A208" s="31"/>
      <c r="B208" s="17"/>
      <c r="C208" s="17"/>
      <c r="D208" s="17"/>
      <c r="E208" s="17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</row>
    <row r="209" spans="1:39" ht="17.100000000000001" customHeight="1" x14ac:dyDescent="0.15">
      <c r="A209" s="31"/>
      <c r="B209" s="17"/>
      <c r="C209" s="17"/>
      <c r="D209" s="17"/>
      <c r="E209" s="17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</row>
    <row r="210" spans="1:39" ht="17.100000000000001" customHeight="1" x14ac:dyDescent="0.15">
      <c r="A210" s="31"/>
      <c r="B210" s="17"/>
      <c r="C210" s="17"/>
      <c r="D210" s="17"/>
      <c r="E210" s="17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</row>
    <row r="211" spans="1:39" ht="17.100000000000001" customHeight="1" x14ac:dyDescent="0.15">
      <c r="A211" s="31"/>
      <c r="B211" s="17"/>
      <c r="C211" s="17"/>
      <c r="D211" s="17"/>
      <c r="E211" s="17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</row>
    <row r="212" spans="1:39" ht="17.100000000000001" customHeight="1" x14ac:dyDescent="0.15">
      <c r="A212" s="31"/>
      <c r="B212" s="17"/>
      <c r="C212" s="17"/>
      <c r="D212" s="17"/>
      <c r="E212" s="17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</row>
    <row r="213" spans="1:39" ht="17.100000000000001" customHeight="1" x14ac:dyDescent="0.15">
      <c r="A213" s="31"/>
      <c r="B213" s="17"/>
      <c r="C213" s="17"/>
      <c r="D213" s="17"/>
      <c r="E213" s="17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</row>
    <row r="214" spans="1:39" ht="17.100000000000001" customHeight="1" x14ac:dyDescent="0.15">
      <c r="A214" s="31"/>
      <c r="B214" s="17"/>
      <c r="C214" s="17"/>
      <c r="D214" s="17"/>
      <c r="E214" s="17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</row>
    <row r="215" spans="1:39" ht="17.100000000000001" customHeight="1" x14ac:dyDescent="0.15">
      <c r="B215" s="16"/>
      <c r="C215" s="16"/>
      <c r="D215" s="16"/>
      <c r="E215" s="16"/>
    </row>
    <row r="216" spans="1:39" ht="17.100000000000001" customHeight="1" x14ac:dyDescent="0.15">
      <c r="B216" s="16"/>
      <c r="C216" s="16"/>
      <c r="D216" s="16"/>
      <c r="E216" s="16"/>
    </row>
    <row r="217" spans="1:39" ht="17.100000000000001" customHeight="1" x14ac:dyDescent="0.15">
      <c r="B217" s="16"/>
      <c r="C217" s="16"/>
      <c r="D217" s="16"/>
      <c r="E217" s="16"/>
    </row>
    <row r="218" spans="1:39" ht="17.100000000000001" customHeight="1" x14ac:dyDescent="0.15">
      <c r="B218" s="16"/>
      <c r="C218" s="16"/>
      <c r="D218" s="16"/>
      <c r="E218" s="16"/>
    </row>
    <row r="219" spans="1:39" ht="17.100000000000001" customHeight="1" x14ac:dyDescent="0.15">
      <c r="B219" s="16"/>
      <c r="C219" s="16"/>
      <c r="D219" s="16"/>
      <c r="E219" s="16"/>
    </row>
    <row r="220" spans="1:39" ht="17.100000000000001" customHeight="1" x14ac:dyDescent="0.15">
      <c r="B220" s="16"/>
      <c r="C220" s="16"/>
      <c r="D220" s="16"/>
      <c r="E220" s="16"/>
    </row>
    <row r="221" spans="1:39" ht="17.100000000000001" customHeight="1" x14ac:dyDescent="0.15">
      <c r="B221" s="16"/>
      <c r="C221" s="16"/>
      <c r="D221" s="16"/>
      <c r="E221" s="16"/>
    </row>
    <row r="222" spans="1:39" ht="17.100000000000001" customHeight="1" x14ac:dyDescent="0.15">
      <c r="B222" s="16"/>
      <c r="C222" s="16"/>
      <c r="D222" s="16"/>
      <c r="E222" s="16"/>
    </row>
    <row r="223" spans="1:39" ht="17.100000000000001" customHeight="1" x14ac:dyDescent="0.15">
      <c r="B223" s="16"/>
      <c r="C223" s="16"/>
      <c r="D223" s="16"/>
      <c r="E223" s="16"/>
    </row>
    <row r="224" spans="1:39" ht="17.100000000000001" customHeight="1" x14ac:dyDescent="0.15">
      <c r="B224" s="16"/>
      <c r="C224" s="16"/>
      <c r="D224" s="16"/>
      <c r="E224" s="16"/>
    </row>
    <row r="225" spans="2:5" ht="17.100000000000001" customHeight="1" x14ac:dyDescent="0.15">
      <c r="B225" s="16"/>
      <c r="C225" s="16"/>
      <c r="D225" s="16"/>
      <c r="E225" s="16"/>
    </row>
    <row r="226" spans="2:5" ht="17.100000000000001" customHeight="1" x14ac:dyDescent="0.15">
      <c r="B226" s="16"/>
      <c r="C226" s="16"/>
      <c r="D226" s="16"/>
      <c r="E226" s="16"/>
    </row>
    <row r="227" spans="2:5" ht="17.100000000000001" customHeight="1" x14ac:dyDescent="0.15">
      <c r="B227" s="16"/>
      <c r="C227" s="16"/>
      <c r="D227" s="16"/>
      <c r="E227" s="16"/>
    </row>
    <row r="228" spans="2:5" ht="17.100000000000001" customHeight="1" x14ac:dyDescent="0.15">
      <c r="B228" s="16"/>
      <c r="C228" s="16"/>
      <c r="D228" s="16"/>
      <c r="E228" s="16"/>
    </row>
    <row r="229" spans="2:5" ht="17.100000000000001" customHeight="1" x14ac:dyDescent="0.15">
      <c r="B229" s="16"/>
      <c r="C229" s="16"/>
      <c r="D229" s="16"/>
      <c r="E229" s="16"/>
    </row>
    <row r="230" spans="2:5" ht="17.100000000000001" customHeight="1" x14ac:dyDescent="0.15">
      <c r="B230" s="16"/>
      <c r="C230" s="16"/>
      <c r="D230" s="16"/>
      <c r="E230" s="16"/>
    </row>
    <row r="231" spans="2:5" ht="17.100000000000001" customHeight="1" x14ac:dyDescent="0.15">
      <c r="B231" s="16"/>
      <c r="C231" s="16"/>
      <c r="D231" s="16"/>
      <c r="E231" s="16"/>
    </row>
    <row r="232" spans="2:5" ht="17.100000000000001" customHeight="1" x14ac:dyDescent="0.15">
      <c r="B232" s="16"/>
      <c r="C232" s="16"/>
      <c r="D232" s="16"/>
      <c r="E232" s="16"/>
    </row>
    <row r="233" spans="2:5" ht="17.100000000000001" customHeight="1" x14ac:dyDescent="0.15">
      <c r="B233" s="16"/>
      <c r="C233" s="16"/>
      <c r="D233" s="16"/>
      <c r="E233" s="16"/>
    </row>
    <row r="234" spans="2:5" ht="17.100000000000001" customHeight="1" x14ac:dyDescent="0.15">
      <c r="B234" s="16"/>
      <c r="C234" s="16"/>
      <c r="D234" s="16"/>
      <c r="E234" s="16"/>
    </row>
    <row r="235" spans="2:5" ht="17.100000000000001" customHeight="1" x14ac:dyDescent="0.15">
      <c r="B235" s="16"/>
      <c r="C235" s="16"/>
      <c r="D235" s="16"/>
      <c r="E235" s="16"/>
    </row>
    <row r="236" spans="2:5" ht="17.100000000000001" customHeight="1" x14ac:dyDescent="0.15">
      <c r="B236" s="16"/>
      <c r="C236" s="16"/>
      <c r="D236" s="16"/>
      <c r="E236" s="16"/>
    </row>
    <row r="237" spans="2:5" ht="17.100000000000001" customHeight="1" x14ac:dyDescent="0.15">
      <c r="B237" s="16"/>
      <c r="C237" s="16"/>
      <c r="D237" s="16"/>
      <c r="E237" s="16"/>
    </row>
    <row r="238" spans="2:5" ht="17.100000000000001" customHeight="1" x14ac:dyDescent="0.15">
      <c r="B238" s="16"/>
      <c r="C238" s="16"/>
      <c r="D238" s="16"/>
      <c r="E238" s="16"/>
    </row>
    <row r="239" spans="2:5" ht="17.100000000000001" customHeight="1" x14ac:dyDescent="0.15">
      <c r="B239" s="16"/>
      <c r="C239" s="16"/>
      <c r="D239" s="16"/>
      <c r="E239" s="16"/>
    </row>
    <row r="240" spans="2:5" ht="17.100000000000001" customHeight="1" x14ac:dyDescent="0.15">
      <c r="B240" s="16"/>
      <c r="C240" s="16"/>
      <c r="D240" s="16"/>
      <c r="E240" s="16"/>
    </row>
    <row r="241" spans="2:5" ht="17.100000000000001" customHeight="1" x14ac:dyDescent="0.15">
      <c r="B241" s="16"/>
      <c r="C241" s="16"/>
      <c r="D241" s="16"/>
      <c r="E241" s="16"/>
    </row>
    <row r="242" spans="2:5" ht="17.100000000000001" customHeight="1" x14ac:dyDescent="0.15">
      <c r="B242" s="16"/>
      <c r="C242" s="16"/>
      <c r="D242" s="16"/>
      <c r="E242" s="16"/>
    </row>
    <row r="243" spans="2:5" ht="17.100000000000001" customHeight="1" x14ac:dyDescent="0.15">
      <c r="B243" s="16"/>
      <c r="C243" s="16"/>
      <c r="D243" s="16"/>
      <c r="E243" s="16"/>
    </row>
    <row r="244" spans="2:5" ht="17.100000000000001" customHeight="1" x14ac:dyDescent="0.15">
      <c r="B244" s="16"/>
      <c r="C244" s="16"/>
      <c r="D244" s="16"/>
      <c r="E244" s="16"/>
    </row>
    <row r="245" spans="2:5" ht="17.100000000000001" customHeight="1" x14ac:dyDescent="0.15">
      <c r="B245" s="16"/>
      <c r="C245" s="16"/>
      <c r="D245" s="16"/>
      <c r="E245" s="16"/>
    </row>
    <row r="246" spans="2:5" ht="17.100000000000001" customHeight="1" x14ac:dyDescent="0.15">
      <c r="B246" s="16"/>
      <c r="C246" s="16"/>
      <c r="D246" s="16"/>
      <c r="E246" s="16"/>
    </row>
    <row r="247" spans="2:5" ht="17.100000000000001" customHeight="1" x14ac:dyDescent="0.15">
      <c r="B247" s="16"/>
      <c r="C247" s="16"/>
      <c r="D247" s="16"/>
      <c r="E247" s="16"/>
    </row>
    <row r="248" spans="2:5" ht="17.100000000000001" customHeight="1" x14ac:dyDescent="0.15">
      <c r="B248" s="16"/>
      <c r="C248" s="16"/>
      <c r="D248" s="16"/>
      <c r="E248" s="16"/>
    </row>
    <row r="249" spans="2:5" ht="17.100000000000001" customHeight="1" x14ac:dyDescent="0.15">
      <c r="B249" s="16"/>
      <c r="C249" s="16"/>
      <c r="D249" s="16"/>
      <c r="E249" s="16"/>
    </row>
    <row r="250" spans="2:5" ht="17.100000000000001" customHeight="1" x14ac:dyDescent="0.15">
      <c r="B250" s="16"/>
      <c r="C250" s="16"/>
      <c r="D250" s="16"/>
      <c r="E250" s="16"/>
    </row>
    <row r="251" spans="2:5" ht="17.100000000000001" customHeight="1" x14ac:dyDescent="0.15">
      <c r="B251" s="16"/>
      <c r="C251" s="16"/>
      <c r="D251" s="16"/>
      <c r="E251" s="16"/>
    </row>
    <row r="252" spans="2:5" ht="17.100000000000001" customHeight="1" x14ac:dyDescent="0.15">
      <c r="B252" s="16"/>
      <c r="C252" s="16"/>
      <c r="D252" s="16"/>
      <c r="E252" s="16"/>
    </row>
    <row r="253" spans="2:5" ht="17.100000000000001" customHeight="1" x14ac:dyDescent="0.15">
      <c r="B253" s="16"/>
      <c r="C253" s="16"/>
      <c r="D253" s="16"/>
      <c r="E253" s="16"/>
    </row>
    <row r="254" spans="2:5" ht="17.100000000000001" customHeight="1" x14ac:dyDescent="0.15">
      <c r="B254" s="16"/>
      <c r="C254" s="16"/>
      <c r="D254" s="16"/>
      <c r="E254" s="16"/>
    </row>
    <row r="255" spans="2:5" ht="17.100000000000001" customHeight="1" x14ac:dyDescent="0.15">
      <c r="B255" s="16"/>
      <c r="C255" s="16"/>
      <c r="D255" s="16"/>
      <c r="E255" s="16"/>
    </row>
    <row r="256" spans="2:5" ht="17.100000000000001" customHeight="1" x14ac:dyDescent="0.15">
      <c r="B256" s="16"/>
      <c r="C256" s="16"/>
      <c r="D256" s="16"/>
      <c r="E256" s="16"/>
    </row>
    <row r="257" spans="2:5" ht="17.100000000000001" customHeight="1" x14ac:dyDescent="0.15">
      <c r="B257" s="16"/>
      <c r="C257" s="16"/>
      <c r="D257" s="16"/>
      <c r="E257" s="16"/>
    </row>
    <row r="258" spans="2:5" ht="17.100000000000001" customHeight="1" x14ac:dyDescent="0.15">
      <c r="B258" s="16"/>
      <c r="C258" s="16"/>
      <c r="D258" s="16"/>
      <c r="E258" s="16"/>
    </row>
    <row r="259" spans="2:5" ht="17.100000000000001" customHeight="1" x14ac:dyDescent="0.15">
      <c r="B259" s="16"/>
      <c r="C259" s="16"/>
      <c r="D259" s="16"/>
      <c r="E259" s="16"/>
    </row>
    <row r="260" spans="2:5" ht="17.100000000000001" customHeight="1" x14ac:dyDescent="0.15">
      <c r="B260" s="16"/>
      <c r="C260" s="16"/>
      <c r="D260" s="16"/>
      <c r="E260" s="16"/>
    </row>
    <row r="261" spans="2:5" ht="17.100000000000001" customHeight="1" x14ac:dyDescent="0.15">
      <c r="B261" s="16"/>
      <c r="C261" s="16"/>
      <c r="D261" s="16"/>
      <c r="E261" s="16"/>
    </row>
    <row r="262" spans="2:5" ht="17.100000000000001" customHeight="1" x14ac:dyDescent="0.15">
      <c r="B262" s="16"/>
      <c r="C262" s="16"/>
      <c r="D262" s="16"/>
      <c r="E262" s="16"/>
    </row>
  </sheetData>
  <sheetProtection password="822A" sheet="1" objects="1" scenarios="1" selectLockedCells="1"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3" sqref="D33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相続税の総額シミュレーション</vt:lpstr>
      <vt:lpstr>入力例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2015-09-25T06:25:22Z</dcterms:modified>
</cp:coreProperties>
</file>